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ГПЗ по ОП\"/>
    </mc:Choice>
  </mc:AlternateContent>
  <xr:revisionPtr revIDLastSave="0" documentId="13_ncr:1_{9D74A8F0-6207-4217-9CF4-7CBA816F9ABE}"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г.'!$A$10:$WXH$104</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6" i="15" l="1"/>
  <c r="Z87" i="15"/>
  <c r="AA87" i="15" s="1"/>
  <c r="Z86" i="15"/>
  <c r="AA86" i="15" s="1"/>
  <c r="Z85" i="15"/>
  <c r="AA85" i="15"/>
  <c r="Y96" i="15"/>
  <c r="Y17" i="15"/>
  <c r="Y104" i="15"/>
  <c r="Z104" i="15" s="1"/>
  <c r="AA104" i="15" s="1"/>
  <c r="Y103" i="15"/>
  <c r="Z103" i="15" s="1"/>
  <c r="AA103" i="15" s="1"/>
  <c r="Y102" i="15"/>
  <c r="Z102" i="15" s="1"/>
  <c r="AA102" i="15" s="1"/>
  <c r="Y101" i="15"/>
  <c r="Z101" i="15" s="1"/>
  <c r="AA101" i="15" s="1"/>
  <c r="AC97" i="15"/>
  <c r="AD97" i="15" s="1"/>
  <c r="Z94" i="15"/>
  <c r="AA94" i="15" s="1"/>
  <c r="Y93" i="15"/>
  <c r="Y79" i="15"/>
  <c r="Y73" i="15"/>
  <c r="Z20" i="15"/>
  <c r="Z95" i="15"/>
  <c r="AA95" i="15" s="1"/>
  <c r="Z100" i="15"/>
  <c r="AA100" i="15" s="1"/>
  <c r="Z99" i="15"/>
  <c r="AA99" i="15" s="1"/>
  <c r="Z98" i="15"/>
  <c r="AA98" i="15" s="1"/>
  <c r="AC100" i="15"/>
  <c r="AD100" i="15" s="1"/>
  <c r="AC99" i="15"/>
  <c r="AD99" i="15" s="1"/>
  <c r="AC98" i="15"/>
  <c r="AD98" i="15" s="1"/>
  <c r="AC102" i="15" l="1"/>
  <c r="AD102" i="15" s="1"/>
  <c r="AC103" i="15"/>
  <c r="AD103" i="15" s="1"/>
  <c r="AC101" i="15"/>
  <c r="AD101" i="15" s="1"/>
  <c r="Z97" i="15"/>
  <c r="AA97" i="15" s="1"/>
  <c r="AC104" i="15"/>
  <c r="AD104" i="15" s="1"/>
  <c r="Z93" i="15"/>
  <c r="AA93" i="15" s="1"/>
  <c r="Z73" i="15"/>
  <c r="AC96" i="15"/>
  <c r="AD96" i="15" s="1"/>
  <c r="AC95" i="15"/>
  <c r="AD95" i="15" s="1"/>
  <c r="AC94" i="15"/>
  <c r="AD94" i="15" s="1"/>
  <c r="Z67" i="15"/>
  <c r="AA67" i="15" s="1"/>
  <c r="Y83" i="15"/>
  <c r="Z83" i="15" s="1"/>
  <c r="AA83" i="15" s="1"/>
  <c r="Z81" i="15"/>
  <c r="AA81" i="15" s="1"/>
  <c r="Y80" i="15"/>
  <c r="Z80" i="15" s="1"/>
  <c r="AA80" i="15" s="1"/>
  <c r="Z72" i="15"/>
  <c r="Z38" i="15"/>
  <c r="Z39" i="15"/>
  <c r="Z40" i="15"/>
  <c r="Z41" i="15"/>
  <c r="Z42" i="15"/>
  <c r="Z43" i="15"/>
  <c r="Z44" i="15"/>
  <c r="Z45" i="15"/>
  <c r="Z46" i="15"/>
  <c r="Z47" i="15"/>
  <c r="Z48" i="15"/>
  <c r="Z49" i="15"/>
  <c r="Z50" i="15"/>
  <c r="Z51" i="15"/>
  <c r="Z96" i="15" l="1"/>
  <c r="AA96" i="15" s="1"/>
  <c r="AA73" i="15"/>
  <c r="Z69" i="15"/>
  <c r="AA69" i="15" s="1"/>
  <c r="Z68" i="15"/>
  <c r="AA68" i="15" s="1"/>
  <c r="Z30" i="15" l="1"/>
  <c r="AA30" i="15" s="1"/>
  <c r="Y15" i="15" l="1"/>
  <c r="Z15" i="15" s="1"/>
  <c r="AA15" i="15" s="1"/>
  <c r="Z36" i="15"/>
  <c r="AA36" i="15" s="1"/>
  <c r="Z33" i="15"/>
  <c r="AA33" i="15" s="1"/>
  <c r="AA66" i="15" l="1"/>
  <c r="Z17" i="15"/>
  <c r="AA17" i="15" s="1"/>
  <c r="Z90" i="15"/>
  <c r="AA90" i="15" s="1"/>
  <c r="Z78" i="15"/>
  <c r="AA78" i="15" s="1"/>
  <c r="Z77" i="15"/>
  <c r="AA77" i="15" s="1"/>
  <c r="Z76" i="15"/>
  <c r="AA76" i="15" s="1"/>
  <c r="Z75" i="15"/>
  <c r="AA75" i="15" s="1"/>
  <c r="Y64" i="15"/>
  <c r="Z64" i="15" s="1"/>
  <c r="AA64" i="15" s="1"/>
  <c r="Z82" i="15" l="1"/>
  <c r="AA82" i="15" s="1"/>
  <c r="Y91" i="15"/>
  <c r="Z91" i="15" s="1"/>
  <c r="AA91" i="15" s="1"/>
  <c r="Y11" i="15"/>
  <c r="Y70" i="15"/>
  <c r="Z70" i="15" l="1"/>
  <c r="AA70" i="15" s="1"/>
  <c r="Z79" i="15"/>
  <c r="AA79" i="15" s="1"/>
  <c r="AC91" i="15" l="1"/>
  <c r="AD91" i="15" s="1"/>
  <c r="Y74" i="15" l="1"/>
  <c r="Z74" i="15" s="1"/>
  <c r="AA74" i="15" s="1"/>
  <c r="Y89" i="15"/>
  <c r="Z89" i="15" s="1"/>
  <c r="AA89" i="15" s="1"/>
  <c r="Y88" i="15"/>
  <c r="Z88" i="15" s="1"/>
  <c r="AA88" i="15" s="1"/>
  <c r="Z84" i="15" l="1"/>
  <c r="AA84" i="15" s="1"/>
  <c r="AC79" i="15"/>
  <c r="AD79" i="15" s="1"/>
  <c r="AC74" i="15" l="1"/>
  <c r="AD74" i="15" s="1"/>
  <c r="AC73" i="15"/>
  <c r="AD73" i="15" s="1"/>
  <c r="Z27" i="15" l="1"/>
  <c r="AA27" i="15" s="1"/>
  <c r="Z25" i="15"/>
  <c r="AA25" i="15" s="1"/>
  <c r="Z24" i="15"/>
  <c r="AA24" i="15" s="1"/>
  <c r="Z65" i="15"/>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AC55" i="15"/>
  <c r="AD55" i="15" s="1"/>
  <c r="Y54" i="15"/>
  <c r="Z54" i="15" s="1"/>
  <c r="AA54" i="15" s="1"/>
  <c r="Z53" i="15"/>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Z11" i="15"/>
  <c r="AA11" i="15" s="1"/>
  <c r="AC18" i="15" l="1"/>
  <c r="AD18" i="15" s="1"/>
  <c r="Z55" i="15"/>
  <c r="AA55" i="15" s="1"/>
  <c r="AC54" i="15"/>
  <c r="AD54" i="15" s="1"/>
  <c r="AC59" i="15"/>
  <c r="AD59" i="15" s="1"/>
  <c r="AC63" i="15"/>
  <c r="AD63" i="15" s="1"/>
  <c r="Y72" i="15" l="1"/>
  <c r="Z92" i="15"/>
  <c r="AA92" i="15" s="1"/>
  <c r="AC16" i="15" l="1"/>
  <c r="AD16" i="15" s="1"/>
  <c r="Z16" i="15"/>
  <c r="AA16" i="15"/>
  <c r="AC14" i="15"/>
  <c r="AD14" i="15" s="1"/>
  <c r="Z6" i="15"/>
  <c r="Z14" i="15"/>
  <c r="AA1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<sst xmlns="http://schemas.openxmlformats.org/spreadsheetml/2006/main" count="3625" uniqueCount="1886">
  <si>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</si>
  <si>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</si>
  <si>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</si>
  <si>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</si>
  <si>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</si>
  <si>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</si>
  <si>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</si>
  <si>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</si>
  <si>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</si>
  <si>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</si>
  <si>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</si>
  <si>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</si>
  <si>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</si>
  <si>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</si>
  <si>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</si>
  <si>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</si>
  <si>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</si>
  <si>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</si>
  <si>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</si>
  <si>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</si>
  <si>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</si>
  <si>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</si>
  <si>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</si>
  <si>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</si>
  <si>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</si>
  <si>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</si>
  <si>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</si>
  <si>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</si>
  <si>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</si>
  <si>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</si>
  <si>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</si>
  <si>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</si>
  <si>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</si>
  <si>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</si>
  <si>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</si>
  <si>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</si>
  <si>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</si>
  <si>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</si>
  <si>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</si>
  <si>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</si>
  <si>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</si>
  <si>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</si>
  <si>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</si>
  <si>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</si>
  <si>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</si>
  <si>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</si>
  <si>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</si>
  <si>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</si>
  <si>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</si>
  <si>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</si>
  <si>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</si>
  <si>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</si>
  <si>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</si>
  <si>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</si>
  <si>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</si>
  <si>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</si>
  <si>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</si>
  <si>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</si>
  <si>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</si>
  <si>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</si>
  <si>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</si>
  <si>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</si>
  <si>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</si>
  <si>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</si>
  <si>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</si>
  <si>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</si>
  <si>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</si>
  <si>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</si>
  <si>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</si>
  <si>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</si>
  <si>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</si>
  <si>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</si>
  <si>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</si>
  <si>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</si>
  <si>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</si>
  <si>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</si>
  <si>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</si>
  <si>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</si>
  <si>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</si>
  <si>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</si>
  <si>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</si>
  <si>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</si>
  <si>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</si>
  <si>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</si>
  <si>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</si>
  <si>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</si>
  <si>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</si>
  <si>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</si>
  <si>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</si>
  <si>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</si>
  <si>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</si>
  <si>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</si>
  <si>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</si>
  <si>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</si>
  <si>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</si>
  <si>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</si>
  <si>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</si>
  <si>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</si>
  <si>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</si>
  <si>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</si>
  <si>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</si>
  <si>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</si>
  <si>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</si>
  <si>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</si>
  <si>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</si>
  <si>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</si>
  <si>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</si>
  <si>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</si>
  <si>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</si>
  <si>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</si>
  <si>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</si>
  <si>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</si>
  <si>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</si>
  <si>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</si>
  <si>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</si>
  <si>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</si>
  <si>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</si>
  <si>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</si>
  <si>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</si>
  <si>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</si>
  <si>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</si>
  <si>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</si>
  <si>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</si>
  <si>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</si>
  <si>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</si>
  <si>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</si>
  <si>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</si>
  <si>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</si>
  <si>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</si>
  <si>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</si>
  <si>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</si>
  <si>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</si>
  <si>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</si>
  <si>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</si>
  <si>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</si>
  <si>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</si>
  <si>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</si>
  <si>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</si>
  <si>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</si>
  <si>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</si>
  <si>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</si>
  <si>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</si>
  <si>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</si>
  <si>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</si>
  <si>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</si>
  <si>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</si>
  <si>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</si>
  <si>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</si>
  <si>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</si>
  <si>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</si>
  <si>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</si>
  <si>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</si>
  <si>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</si>
  <si>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</si>
  <si>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</si>
  <si>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</si>
  <si>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</si>
  <si>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</si>
  <si>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</si>
  <si>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</si>
  <si>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</si>
  <si>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</si>
  <si>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</si>
  <si>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</si>
  <si>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</si>
  <si>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</si>
  <si>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</si>
  <si>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</si>
  <si>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</si>
  <si>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</si>
  <si>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</si>
  <si>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</si>
  <si>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</si>
  <si>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</si>
  <si>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</si>
  <si>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</si>
  <si>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</si>
  <si>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</si>
  <si>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</si>
  <si>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</si>
  <si>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</si>
  <si>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</si>
  <si>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</si>
  <si>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</si>
  <si>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</si>
  <si>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</si>
  <si>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</si>
  <si>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</si>
  <si>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</si>
  <si>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</si>
  <si>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</si>
  <si>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</si>
  <si>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</si>
  <si>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</si>
  <si>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</si>
  <si>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</si>
  <si>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</si>
  <si>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</si>
  <si>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</si>
  <si>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</si>
  <si>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</si>
  <si>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</si>
  <si>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</si>
  <si>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</si>
  <si>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</si>
  <si>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</si>
  <si>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</si>
  <si>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</si>
  <si>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</si>
  <si>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</si>
  <si>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</si>
  <si>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</si>
  <si>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</si>
  <si>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</si>
  <si>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</si>
  <si>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</si>
  <si>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</si>
  <si>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</si>
  <si>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</si>
  <si>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</si>
  <si>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</si>
  <si>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</si>
  <si>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</si>
  <si>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</si>
  <si>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</si>
  <si>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</si>
  <si>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</si>
  <si>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</si>
  <si>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</si>
  <si>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</si>
  <si>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</si>
  <si>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</si>
  <si>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</si>
  <si>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</si>
  <si>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</si>
  <si>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</si>
  <si>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</si>
  <si>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</si>
  <si>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</si>
  <si>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</si>
  <si>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</si>
  <si>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</si>
  <si>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</si>
  <si>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</si>
  <si>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</si>
  <si>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</si>
  <si>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</si>
  <si>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</si>
  <si>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</si>
  <si>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</si>
  <si>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</si>
  <si>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</si>
  <si>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</si>
  <si>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</si>
  <si>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</si>
  <si>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</si>
  <si>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</si>
  <si>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</si>
  <si>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</si>
  <si>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</si>
  <si>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</si>
  <si>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</si>
  <si>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</si>
  <si>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</si>
  <si>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</si>
  <si>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</si>
  <si>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</si>
  <si>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</si>
  <si>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</si>
  <si>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</si>
  <si>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</si>
  <si>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</si>
  <si>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</si>
  <si>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</si>
  <si>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</si>
  <si>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</si>
  <si>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</si>
  <si>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</si>
  <si>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</si>
  <si>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</si>
  <si>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</si>
  <si>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</si>
  <si>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</si>
  <si>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</si>
  <si>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</si>
  <si>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</si>
  <si>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</si>
  <si>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</si>
  <si>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</si>
  <si>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</si>
  <si>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</si>
  <si>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</si>
  <si>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</si>
  <si>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</si>
  <si>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</si>
  <si>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</si>
  <si>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</si>
  <si>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</si>
  <si>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</si>
  <si>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</si>
  <si>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</si>
  <si>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</si>
  <si>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</si>
  <si>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</si>
  <si>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</si>
  <si>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</si>
  <si>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</si>
  <si>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</si>
  <si>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</si>
  <si>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</si>
  <si>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</si>
  <si>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</si>
  <si>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</si>
  <si>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</si>
  <si>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</si>
  <si>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</si>
  <si>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</si>
  <si>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</si>
  <si>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</si>
  <si>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</si>
  <si>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</si>
  <si>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</si>
  <si>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</si>
  <si>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</si>
  <si>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</si>
  <si>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</si>
  <si>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</si>
  <si>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</si>
  <si>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</si>
  <si>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</si>
  <si>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</si>
  <si>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</si>
  <si>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</si>
  <si>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</si>
  <si>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</si>
  <si>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</si>
  <si>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</si>
  <si>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</si>
  <si>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</si>
  <si>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</si>
  <si>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</si>
  <si>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</si>
  <si>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</si>
  <si>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</si>
  <si>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</si>
  <si>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</si>
  <si>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</si>
  <si>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</si>
  <si>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</si>
  <si>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</si>
  <si>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</si>
  <si>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</si>
  <si>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</si>
  <si>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</si>
  <si>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</si>
  <si>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</si>
  <si>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</si>
  <si>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</si>
  <si>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</si>
  <si>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</si>
  <si>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</si>
  <si>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</si>
  <si>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</si>
  <si>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</si>
  <si>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</si>
  <si>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</si>
  <si>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</si>
  <si>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</si>
  <si>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</si>
  <si>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</si>
  <si>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</si>
  <si>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</si>
  <si>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</si>
  <si>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</si>
  <si>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</si>
  <si>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</si>
  <si>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</si>
  <si>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</si>
  <si>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</si>
  <si>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</si>
  <si>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</si>
  <si>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</si>
  <si>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</si>
  <si>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</si>
  <si>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</si>
  <si>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</si>
  <si>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</si>
  <si>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</si>
  <si>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</si>
  <si>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</si>
  <si>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</si>
  <si>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</si>
  <si>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</si>
  <si>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</si>
  <si>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</si>
  <si>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</si>
  <si>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</si>
  <si>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</si>
  <si>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</si>
  <si>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</si>
  <si>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</si>
  <si>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</si>
  <si>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</si>
  <si>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</si>
  <si>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</si>
  <si>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</si>
  <si>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</si>
  <si>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</si>
  <si>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</si>
  <si>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</si>
  <si>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</si>
  <si>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</si>
  <si>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</si>
  <si>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</si>
  <si>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</si>
  <si>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</si>
  <si>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</si>
  <si>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</si>
  <si>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</si>
  <si>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</si>
  <si>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</si>
  <si>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</si>
  <si>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</si>
  <si>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</si>
  <si>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</si>
  <si>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</si>
  <si>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</si>
  <si>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</si>
  <si>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</si>
  <si>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</si>
  <si>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</si>
  <si>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</si>
  <si>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</si>
  <si>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</si>
  <si>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</si>
  <si>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</si>
  <si>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</si>
  <si>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</si>
  <si>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</si>
  <si>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</si>
  <si>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</si>
  <si>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</si>
  <si>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</si>
  <si>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</si>
  <si>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</si>
  <si>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</si>
  <si>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</si>
  <si>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</si>
  <si>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</si>
  <si>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</si>
  <si>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</si>
  <si>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</si>
  <si>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</si>
  <si>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</si>
  <si>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</si>
  <si>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</si>
  <si>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</si>
  <si>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</si>
  <si>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</si>
  <si>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</si>
  <si>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</si>
  <si>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</si>
  <si>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</si>
  <si>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</si>
  <si>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</si>
  <si>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</si>
  <si>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</si>
  <si>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</si>
  <si>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</si>
  <si>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</si>
  <si>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</si>
  <si>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</si>
  <si>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</si>
  <si>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</si>
  <si>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</si>
  <si>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</si>
  <si>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</si>
  <si>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</si>
  <si>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</si>
  <si>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</si>
  <si>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</si>
  <si>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</si>
  <si>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</si>
  <si>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</si>
  <si>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</si>
  <si>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</si>
  <si>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</si>
  <si>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</si>
  <si>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</si>
  <si>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</si>
  <si>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</si>
  <si>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</si>
  <si>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</si>
  <si>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</si>
  <si>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</si>
  <si>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</si>
  <si>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</si>
  <si>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</si>
  <si>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</si>
  <si>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</si>
  <si>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</si>
  <si>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</si>
  <si>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</si>
  <si>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</si>
  <si>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</si>
  <si>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</si>
  <si>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</si>
  <si>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</si>
  <si>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</si>
  <si>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</si>
  <si>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</si>
  <si>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</si>
  <si>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</si>
  <si>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</si>
  <si>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</si>
  <si>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</si>
  <si>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</si>
  <si>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</si>
  <si>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</si>
  <si>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</si>
  <si>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</si>
  <si>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</si>
  <si>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</si>
  <si>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</si>
  <si>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</si>
  <si>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</si>
  <si>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</si>
  <si>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</si>
  <si>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</si>
  <si>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</si>
  <si>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</si>
  <si>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</si>
  <si>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</si>
  <si>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</si>
  <si>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</si>
  <si>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</si>
  <si>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</si>
  <si>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</si>
  <si>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</si>
  <si>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</si>
  <si>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</si>
  <si>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</si>
  <si>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</si>
  <si>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</si>
  <si>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</si>
  <si>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</si>
  <si>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</si>
  <si>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</si>
  <si>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</si>
  <si>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</si>
  <si>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</si>
  <si>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</si>
  <si>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</si>
  <si>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</si>
  <si>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</si>
  <si>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</si>
  <si>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</si>
  <si>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</si>
  <si>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</si>
  <si>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</si>
  <si>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</si>
  <si>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</si>
  <si>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</si>
  <si>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</si>
  <si>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</si>
  <si>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</si>
  <si>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</si>
  <si>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</si>
  <si>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</si>
  <si>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</si>
  <si>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</si>
  <si>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</si>
  <si>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</si>
  <si>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</si>
  <si>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</si>
  <si>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</si>
  <si>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</si>
  <si>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</si>
  <si>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</si>
  <si>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</si>
  <si>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</si>
  <si>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</si>
  <si>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</si>
  <si>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</si>
  <si>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</si>
  <si>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</si>
  <si>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</si>
  <si>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</si>
  <si>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</si>
  <si>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</si>
  <si>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</si>
  <si>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</si>
  <si>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</si>
  <si>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</si>
  <si>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</si>
  <si>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</si>
  <si>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</si>
  <si>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</si>
  <si>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</si>
  <si>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</si>
  <si>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</si>
  <si>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</si>
  <si>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</si>
  <si>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</si>
  <si>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</si>
  <si>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</si>
  <si>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</si>
  <si>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</si>
  <si>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</si>
  <si>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</si>
  <si>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</si>
  <si>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</si>
  <si>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</si>
  <si>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</si>
  <si>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</si>
  <si>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</si>
  <si>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</si>
  <si>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</si>
  <si>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</si>
  <si>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</si>
  <si>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</si>
  <si>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</si>
  <si>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</si>
  <si>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</si>
  <si>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</si>
  <si>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</si>
  <si>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</si>
  <si>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</si>
  <si>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</si>
  <si>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</si>
  <si>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</si>
  <si>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</si>
  <si>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</si>
  <si>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</si>
  <si>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</si>
  <si>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</si>
  <si>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</si>
  <si>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</si>
  <si>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</si>
  <si>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</si>
  <si>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</si>
  <si>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</si>
  <si>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</si>
  <si>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</si>
  <si>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</si>
  <si>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</si>
  <si>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</si>
  <si>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</si>
  <si>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</si>
  <si>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</si>
  <si>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</si>
  <si>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</si>
  <si>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</si>
  <si>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</si>
  <si>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</si>
  <si>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</si>
  <si>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</si>
  <si>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</si>
  <si>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</si>
  <si>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</si>
  <si>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</si>
  <si>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</si>
  <si>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</si>
  <si>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</si>
  <si>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</si>
  <si>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</si>
  <si>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</si>
  <si>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</si>
  <si>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</si>
  <si>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</si>
  <si>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</si>
  <si>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</si>
  <si>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</si>
  <si>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</si>
  <si>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</si>
  <si>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</si>
  <si>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</si>
  <si>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</si>
  <si>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</si>
  <si>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</si>
  <si>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</si>
  <si>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</si>
  <si>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</si>
  <si>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</si>
  <si>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</si>
  <si>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</si>
  <si>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</si>
  <si>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</si>
  <si>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</si>
  <si>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</si>
  <si>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</si>
  <si>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</si>
  <si>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</si>
  <si>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</si>
  <si>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</si>
  <si>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</si>
  <si>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</si>
  <si>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</si>
  <si>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</si>
  <si>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</si>
  <si>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</si>
  <si>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</si>
  <si>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</si>
  <si>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</si>
  <si>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</si>
  <si>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</si>
  <si>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</si>
  <si>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</si>
  <si>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</si>
  <si>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</si>
  <si>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</si>
  <si>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</si>
  <si>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</si>
  <si>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</si>
  <si>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</si>
  <si>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</si>
  <si>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</si>
  <si>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</si>
  <si>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</si>
  <si>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</si>
  <si>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</si>
  <si>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</si>
  <si>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</si>
  <si>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</si>
  <si>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</si>
  <si>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</si>
  <si>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</si>
  <si>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</si>
  <si>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</si>
  <si>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</si>
  <si>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</si>
  <si>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</si>
  <si>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</si>
  <si>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</si>
  <si>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</si>
  <si>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</si>
  <si>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</si>
  <si>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</si>
  <si>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</si>
  <si>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</si>
  <si>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</si>
  <si>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</si>
  <si>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</si>
  <si>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</si>
  <si>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</si>
  <si>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</si>
  <si>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</si>
  <si>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</si>
  <si>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</si>
  <si>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</si>
  <si>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</si>
  <si>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</si>
  <si>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</si>
  <si>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</si>
  <si>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</si>
  <si>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</si>
  <si>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</si>
  <si>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</si>
  <si>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</si>
  <si>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</si>
  <si>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</si>
  <si>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</si>
  <si>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</si>
  <si>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</si>
  <si>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</si>
  <si>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</si>
  <si>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</si>
  <si>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</si>
  <si>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</si>
  <si>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</si>
  <si>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</si>
  <si>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</si>
  <si>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</si>
  <si>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</si>
  <si>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</si>
  <si>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</si>
  <si>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</si>
  <si>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</si>
  <si>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</si>
  <si>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</si>
  <si>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</si>
  <si>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</si>
  <si>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</si>
  <si>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</si>
  <si>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</si>
  <si>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</si>
  <si>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</si>
  <si>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</si>
  <si>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</si>
  <si>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</si>
  <si>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</si>
  <si>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</si>
  <si>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</si>
  <si>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</si>
  <si>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</si>
  <si>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</si>
  <si>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</si>
  <si>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</si>
  <si>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</si>
  <si>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</si>
  <si>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</si>
  <si>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</si>
  <si>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</si>
  <si>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</si>
  <si>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</si>
  <si>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</si>
  <si>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</si>
  <si>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</si>
  <si>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</si>
  <si>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</si>
  <si>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</si>
  <si>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</si>
  <si>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</si>
  <si>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</si>
  <si>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</si>
  <si>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</si>
  <si>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</si>
  <si>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</si>
  <si>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</si>
  <si>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</si>
  <si>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</si>
  <si>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</si>
  <si>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</si>
  <si>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</si>
  <si>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</si>
  <si>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</si>
  <si>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</si>
  <si>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</si>
  <si>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</si>
  <si>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</si>
  <si>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</si>
  <si>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</si>
  <si>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</si>
  <si>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</si>
  <si>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</si>
  <si>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</si>
  <si>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</si>
  <si>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</si>
  <si>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</si>
  <si>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</si>
  <si>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</si>
  <si>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</si>
  <si>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</si>
  <si>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</si>
  <si>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</si>
  <si>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</si>
  <si>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</si>
  <si>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</si>
  <si>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</si>
  <si>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</si>
  <si>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</si>
  <si>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</si>
  <si>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</si>
  <si>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</si>
  <si>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</si>
  <si>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</si>
  <si>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</si>
  <si>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</si>
  <si>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</si>
  <si>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</si>
  <si>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</si>
  <si>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</si>
  <si>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</si>
  <si>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</si>
  <si>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</si>
  <si>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</si>
  <si>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</si>
  <si>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</si>
  <si>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</si>
  <si>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</si>
  <si>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</si>
  <si>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</si>
  <si>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</si>
  <si>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</si>
  <si>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</si>
  <si>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</si>
  <si>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</si>
  <si>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</si>
  <si>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</si>
  <si>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</si>
  <si>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</si>
  <si>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</si>
  <si>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</si>
  <si>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</si>
  <si>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</si>
  <si>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</si>
  <si>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</si>
  <si>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</si>
  <si>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</si>
  <si>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</si>
  <si>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</si>
  <si>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</si>
  <si>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</si>
  <si>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</si>
  <si>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</si>
  <si>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</si>
  <si>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</si>
  <si>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</si>
  <si>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</si>
  <si>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</si>
  <si>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</si>
  <si>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</si>
  <si>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</si>
  <si>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</si>
  <si>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</si>
  <si>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</si>
  <si>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</si>
  <si>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</si>
  <si>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</si>
  <si>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</si>
  <si>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</si>
  <si>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</si>
  <si>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</si>
  <si>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</si>
  <si>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</si>
  <si>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</si>
  <si>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</si>
  <si>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</si>
  <si>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</si>
  <si>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</si>
  <si>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</si>
  <si>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</si>
  <si>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</si>
  <si>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</si>
  <si>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</si>
  <si>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</si>
  <si>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</si>
  <si>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</si>
  <si>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</si>
  <si>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</si>
  <si>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</si>
  <si>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</si>
  <si>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</si>
  <si>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</si>
  <si>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</si>
  <si>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</si>
  <si>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</si>
  <si>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</si>
  <si>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</si>
  <si>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</si>
  <si>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</si>
  <si>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</si>
  <si>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</si>
  <si>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</si>
  <si>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</si>
  <si>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</si>
  <si>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</si>
  <si>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</si>
  <si>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</si>
  <si>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</si>
  <si>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</si>
  <si>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</si>
  <si>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</si>
  <si>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</si>
  <si>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</si>
  <si>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</si>
  <si>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</si>
  <si>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</si>
  <si>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</si>
  <si>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</si>
  <si>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</si>
  <si>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</si>
  <si>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</si>
  <si>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</si>
  <si>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</si>
  <si>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</si>
  <si>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</si>
  <si>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</si>
  <si>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</si>
  <si>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</si>
  <si>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</si>
  <si>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</si>
  <si>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</si>
  <si>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</si>
  <si>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</si>
  <si>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</si>
  <si>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</si>
  <si>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</si>
  <si>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</si>
  <si>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</si>
  <si>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</si>
  <si>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</si>
  <si>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</si>
  <si>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</si>
  <si>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</si>
  <si>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</si>
  <si>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</si>
  <si>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</si>
  <si>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</si>
  <si>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</si>
  <si>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</si>
  <si>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</si>
  <si>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</si>
  <si>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</si>
  <si>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</si>
  <si>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</si>
  <si>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</si>
  <si>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</si>
  <si>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</si>
  <si>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</si>
  <si>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</si>
  <si>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</si>
  <si>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</si>
  <si>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</si>
  <si>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</si>
  <si>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</si>
  <si>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</si>
  <si>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</si>
  <si>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</si>
  <si>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</si>
  <si>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</si>
  <si>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</si>
  <si>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</si>
  <si>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</si>
  <si>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</si>
  <si>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</si>
  <si>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</si>
  <si>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</si>
  <si>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</si>
  <si>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</si>
  <si>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</si>
  <si>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</si>
  <si>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</si>
  <si>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</si>
  <si>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</si>
  <si>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</si>
  <si>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</si>
  <si>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</si>
  <si>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</si>
  <si>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</si>
  <si>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</si>
  <si>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</si>
  <si>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</si>
  <si>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</si>
  <si>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</si>
  <si>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</si>
  <si>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</si>
  <si>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</si>
  <si>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</si>
  <si>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</si>
  <si>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</si>
  <si>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</si>
  <si>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</si>
  <si>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</si>
  <si>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</si>
  <si>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</si>
  <si>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</si>
  <si>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</si>
  <si>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</si>
  <si>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</si>
  <si>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</si>
  <si>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</si>
  <si>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</si>
  <si>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</si>
  <si>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</si>
  <si>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</si>
  <si>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</si>
  <si>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</si>
  <si>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</si>
  <si>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</si>
  <si>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</si>
  <si>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</si>
  <si>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</si>
  <si>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</si>
  <si>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</si>
  <si>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</si>
  <si>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</si>
  <si>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</si>
  <si>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</si>
  <si>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</si>
  <si>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</si>
  <si>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</si>
  <si>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</si>
  <si>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</si>
  <si>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</si>
  <si>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</si>
  <si>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</si>
  <si>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</si>
  <si>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</si>
  <si>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</si>
  <si>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</si>
  <si>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</si>
  <si>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</si>
  <si>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</si>
  <si>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</si>
  <si>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</si>
  <si>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</si>
  <si>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</si>
  <si>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</si>
  <si>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</si>
  <si>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</si>
  <si>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</si>
  <si>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</si>
  <si>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</si>
  <si>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</si>
  <si>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</si>
  <si>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</si>
  <si>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</si>
  <si>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</si>
  <si>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</si>
  <si>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</si>
  <si>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</si>
  <si>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</si>
  <si>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</si>
  <si>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</si>
  <si>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</si>
  <si>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</si>
  <si>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</si>
  <si>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</si>
  <si>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</si>
  <si>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</si>
  <si>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</si>
  <si>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</si>
  <si>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</si>
  <si>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</si>
  <si>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</si>
  <si>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</si>
  <si>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</si>
  <si>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</si>
  <si>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</si>
  <si>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</si>
  <si>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</si>
  <si>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</si>
  <si>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</si>
  <si>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</si>
  <si>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</si>
  <si>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</si>
  <si>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</si>
  <si>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</si>
  <si>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</si>
  <si>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</si>
  <si>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</si>
  <si>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</si>
  <si>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</si>
  <si>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</si>
  <si>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</si>
  <si>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</si>
  <si>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</si>
  <si>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</si>
  <si>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</si>
  <si>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</si>
  <si>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</si>
  <si>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</si>
  <si>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</si>
  <si>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</si>
  <si>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</si>
  <si>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</si>
  <si>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</si>
  <si>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</si>
  <si>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</si>
  <si>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</si>
  <si>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</si>
  <si>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</si>
  <si>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</si>
  <si>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</si>
  <si>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</si>
  <si>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</si>
  <si>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</si>
  <si>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</si>
  <si>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</si>
  <si>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</si>
  <si>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</si>
  <si>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</si>
  <si>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</si>
  <si>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</si>
  <si>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</si>
  <si>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</si>
  <si>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</si>
  <si>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</si>
  <si>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</si>
  <si>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</si>
  <si>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</si>
  <si>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</si>
  <si>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</si>
  <si>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</si>
  <si>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</si>
  <si>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</si>
  <si>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</si>
  <si>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</si>
  <si>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</si>
  <si>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</si>
  <si>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</si>
  <si>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</si>
  <si>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</si>
  <si>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</si>
  <si>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</si>
  <si>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</si>
  <si>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</si>
  <si>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</si>
  <si>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</si>
  <si>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</si>
  <si>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</si>
  <si>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</si>
  <si>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</si>
  <si>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</si>
  <si>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</si>
  <si>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</si>
  <si>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</si>
  <si>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</si>
  <si>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</si>
  <si>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</si>
  <si>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</si>
  <si>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</si>
  <si>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</si>
  <si>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</si>
  <si>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</si>
  <si>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</si>
  <si>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</si>
  <si>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</si>
  <si>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</si>
  <si>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</si>
  <si>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</si>
  <si>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</si>
  <si>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</si>
  <si>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</si>
  <si>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</si>
  <si>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</si>
  <si>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</si>
  <si>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</si>
  <si>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</si>
  <si>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</si>
  <si>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</si>
  <si>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</si>
  <si>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</si>
  <si>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</si>
  <si>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</si>
  <si>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</si>
  <si>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</si>
  <si>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</si>
  <si>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</si>
  <si>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</si>
  <si>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</si>
  <si>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</si>
  <si>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</si>
  <si>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</si>
  <si>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</si>
  <si>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</si>
  <si>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</si>
  <si>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</si>
  <si>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</si>
  <si>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</si>
  <si>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</si>
  <si>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</si>
  <si>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</si>
  <si>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</si>
  <si>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</si>
  <si>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</si>
  <si>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</si>
  <si>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</si>
  <si>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</si>
  <si>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</si>
  <si>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</si>
  <si>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</si>
  <si>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</si>
  <si>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</si>
  <si>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</si>
  <si>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</si>
  <si>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</si>
  <si>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</si>
  <si>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</si>
  <si>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</si>
  <si>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</si>
  <si>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</si>
  <si>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</si>
  <si>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</si>
  <si>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</si>
  <si>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</si>
  <si>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</si>
  <si>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</si>
  <si>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</si>
  <si>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</si>
  <si>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</si>
  <si>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</si>
  <si>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</si>
  <si>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</si>
  <si>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</si>
  <si>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</si>
  <si>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</si>
  <si>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</si>
  <si>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</si>
  <si>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</si>
  <si>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</si>
  <si>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</si>
  <si>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</si>
  <si>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</si>
  <si>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</si>
  <si>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</si>
  <si>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</si>
  <si>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</si>
  <si>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</si>
  <si>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</si>
  <si>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</si>
  <si>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</si>
  <si>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</si>
  <si>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</si>
  <si>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</si>
  <si>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</si>
  <si>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</si>
  <si>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</si>
  <si>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</si>
  <si>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</si>
  <si>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</si>
  <si>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</si>
  <si>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</si>
  <si>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</si>
  <si>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</si>
  <si>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</si>
  <si>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</si>
  <si>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</si>
  <si>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</si>
  <si>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</si>
  <si>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</si>
  <si>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</si>
  <si>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</si>
  <si>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</si>
  <si>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</si>
  <si>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</si>
  <si>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</si>
  <si>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</si>
  <si>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</si>
  <si>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</si>
  <si>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</si>
  <si>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</si>
  <si>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</si>
  <si>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</si>
  <si>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</si>
  <si>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</si>
  <si>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</si>
  <si>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</si>
  <si>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</si>
  <si>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</si>
  <si>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</si>
  <si>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</si>
  <si>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</si>
  <si>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</si>
  <si>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</si>
  <si>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</si>
  <si>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</si>
  <si>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</si>
  <si>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</si>
  <si>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</si>
  <si>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</si>
  <si>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</si>
  <si>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</si>
  <si>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</si>
  <si>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</si>
  <si>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</si>
  <si>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</si>
  <si>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</si>
  <si>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</si>
  <si>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</si>
  <si>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</si>
  <si>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</si>
  <si>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</si>
  <si>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</si>
  <si>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</si>
  <si>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</si>
  <si>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</si>
  <si>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</si>
  <si>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</si>
  <si>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</si>
  <si>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</si>
  <si>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</si>
  <si>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</si>
  <si>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</si>
  <si>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</si>
  <si>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</si>
  <si>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</si>
  <si>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</si>
  <si>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</si>
  <si>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</si>
  <si>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</si>
  <si>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</si>
  <si>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</si>
  <si>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</si>
  <si>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</si>
  <si>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</si>
  <si>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</si>
  <si>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</si>
  <si>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</si>
  <si>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</si>
  <si>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</si>
  <si>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</si>
  <si>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</si>
  <si>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</si>
  <si>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</si>
  <si>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</si>
  <si>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</si>
  <si>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</si>
  <si>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</si>
  <si>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</si>
  <si>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</si>
  <si>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</si>
  <si>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</si>
  <si>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</si>
  <si>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</si>
  <si>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</si>
  <si>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</si>
  <si>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</si>
  <si>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</si>
  <si>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</si>
  <si>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</si>
  <si>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</si>
  <si>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</si>
  <si>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</si>
  <si>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</si>
  <si>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</si>
  <si>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</si>
  <si>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</si>
  <si>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</si>
  <si>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</si>
  <si>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</si>
  <si>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</si>
  <si>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</si>
  <si>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</si>
  <si>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</si>
  <si>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</si>
  <si>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</si>
  <si>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</si>
  <si>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</si>
  <si>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</si>
  <si>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</si>
  <si>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</si>
  <si>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</si>
  <si>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</si>
  <si>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</si>
  <si>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</si>
  <si>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</si>
  <si>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</si>
  <si>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</si>
  <si>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</si>
  <si>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</si>
  <si>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</si>
  <si>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</si>
  <si>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</si>
  <si>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</si>
  <si>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</si>
  <si>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</si>
  <si>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</si>
  <si>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</si>
  <si>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</si>
  <si>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</si>
  <si>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</si>
  <si>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</si>
  <si>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</si>
  <si>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</si>
  <si>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</si>
  <si>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</si>
  <si>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</si>
  <si>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</si>
  <si>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</si>
  <si>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</si>
  <si>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</si>
  <si>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</si>
  <si>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</si>
  <si>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</si>
  <si>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</si>
  <si>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</si>
  <si>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</si>
  <si>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</si>
  <si>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</si>
  <si>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</si>
  <si>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</si>
  <si>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</si>
  <si>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</si>
  <si>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</si>
  <si>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</si>
  <si>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</si>
  <si>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</si>
  <si>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</si>
  <si>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</si>
  <si>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</si>
  <si>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</si>
  <si>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</si>
  <si>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</si>
  <si>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</si>
  <si>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</si>
  <si>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</si>
  <si>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</si>
  <si>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</si>
  <si>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</si>
  <si>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</si>
  <si>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</si>
  <si>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</si>
  <si>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</si>
  <si>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</si>
  <si>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</si>
  <si>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</si>
  <si>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</si>
  <si>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</si>
  <si>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</si>
  <si>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</si>
  <si>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</si>
  <si>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</si>
  <si>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</si>
  <si>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</si>
  <si>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</si>
  <si>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</si>
  <si>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</si>
  <si>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</si>
  <si>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</si>
  <si>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</si>
  <si>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</si>
  <si>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</si>
  <si>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</si>
  <si>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</si>
  <si>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</si>
  <si>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</si>
  <si>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</si>
  <si>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</si>
  <si>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</si>
  <si>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</si>
  <si>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</si>
  <si>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</si>
  <si>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</si>
  <si>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</si>
  <si>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</si>
  <si>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</si>
  <si>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</si>
  <si>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</si>
  <si>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</si>
  <si>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</si>
  <si>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</si>
  <si>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</si>
  <si>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</si>
  <si>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</si>
  <si>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</si>
  <si>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</si>
  <si>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</si>
  <si>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</si>
  <si>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</si>
  <si>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</si>
  <si>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</si>
  <si>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</si>
  <si>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</si>
  <si>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</si>
  <si>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</si>
  <si>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</si>
  <si>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</si>
  <si>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</si>
  <si>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</si>
  <si>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</si>
  <si>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</si>
  <si>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</si>
  <si>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</si>
  <si>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</si>
  <si>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</si>
  <si>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</si>
  <si>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</si>
  <si>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</si>
  <si>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</si>
  <si>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</si>
  <si>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</si>
  <si>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</si>
  <si>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</si>
  <si>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</si>
  <si>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</si>
  <si>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</si>
  <si>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</si>
  <si>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</si>
  <si>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</si>
  <si>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</si>
  <si>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</si>
  <si>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</si>
  <si>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</si>
  <si>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</si>
  <si>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</si>
  <si>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</si>
  <si>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</si>
  <si>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</si>
  <si>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</si>
  <si>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</si>
  <si>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</si>
  <si>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</si>
  <si>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</si>
  <si>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</si>
  <si>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</si>
  <si>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</si>
  <si>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</si>
  <si>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</si>
  <si>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</si>
  <si>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</si>
  <si>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</si>
  <si>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</si>
  <si>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</si>
  <si>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</si>
  <si>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</si>
  <si>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</si>
  <si>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</si>
  <si>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</si>
  <si>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</si>
  <si>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</si>
  <si>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</si>
  <si>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</si>
  <si>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</si>
  <si>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</si>
  <si>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</si>
  <si>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</si>
  <si>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</si>
  <si>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</si>
  <si>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</si>
  <si>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</si>
  <si>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</si>
  <si>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</si>
  <si>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</si>
  <si>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</si>
  <si>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</si>
  <si>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</si>
  <si>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</si>
  <si>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</si>
  <si>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</si>
  <si>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</si>
  <si>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</si>
  <si>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</si>
  <si>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</si>
  <si>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</si>
  <si>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</si>
  <si>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</si>
  <si>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</si>
  <si>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</si>
  <si>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</si>
  <si>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</si>
  <si>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</si>
  <si>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</si>
  <si>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</si>
  <si>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</si>
  <si>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</si>
  <si>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</si>
  <si>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</si>
  <si>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</si>
  <si>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</si>
  <si>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</si>
  <si>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</si>
  <si>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</si>
  <si>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</si>
  <si>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</si>
  <si>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</si>
  <si>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</si>
  <si>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</si>
  <si>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</si>
  <si>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</si>
  <si>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</si>
  <si>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</si>
  <si>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</si>
  <si>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</si>
  <si>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</si>
  <si>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</si>
  <si>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</si>
  <si>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</si>
  <si>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</si>
  <si>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</si>
  <si>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</si>
  <si>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</si>
  <si>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</si>
  <si>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</si>
  <si>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</si>
  <si>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</si>
  <si>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</si>
  <si>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</si>
  <si>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</si>
  <si>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</si>
  <si>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</si>
  <si>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</si>
  <si>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</si>
  <si>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</si>
  <si>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</si>
  <si>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</si>
  <si>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</si>
  <si>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</si>
  <si>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</si>
  <si>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</si>
  <si>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</si>
  <si>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</si>
  <si>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</si>
  <si>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</si>
  <si>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</si>
  <si>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</si>
  <si>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</si>
  <si>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</si>
  <si>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</si>
  <si>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</si>
  <si>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</si>
  <si>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</si>
  <si>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</si>
  <si>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</si>
  <si>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</si>
  <si>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</si>
  <si>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</si>
  <si>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</si>
  <si>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</si>
  <si>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</si>
  <si>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</si>
  <si>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</si>
  <si>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</si>
  <si>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</si>
  <si>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</si>
  <si>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</si>
  <si>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</si>
  <si>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</si>
  <si>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</si>
  <si>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</si>
  <si>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</si>
  <si>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</si>
  <si>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</si>
  <si>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</si>
  <si>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</si>
  <si>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</si>
  <si>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</si>
  <si>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</si>
  <si>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</si>
  <si>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</si>
  <si>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</si>
  <si>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</si>
  <si>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</si>
  <si>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</si>
  <si>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</si>
  <si>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</si>
  <si>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</si>
  <si>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</si>
  <si>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</si>
  <si>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</si>
  <si>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</si>
  <si>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</si>
  <si>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</si>
  <si>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</si>
  <si>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</si>
  <si>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</si>
  <si>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</si>
  <si>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</si>
  <si>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</si>
  <si>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</si>
  <si>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</si>
  <si>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</si>
  <si>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</si>
  <si>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</si>
  <si>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</si>
  <si>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</si>
  <si>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</si>
  <si>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</si>
  <si>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</si>
  <si>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</si>
  <si>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</si>
  <si>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</si>
  <si>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</si>
  <si>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</si>
  <si>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</si>
  <si>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</si>
  <si>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</si>
  <si>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</si>
  <si>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</si>
  <si>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</si>
  <si>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</si>
  <si>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</si>
  <si>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</si>
  <si>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</si>
  <si>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</si>
  <si>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</si>
  <si>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</si>
  <si>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</si>
  <si>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</si>
  <si>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</si>
  <si>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</si>
  <si>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</si>
  <si>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</si>
  <si>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</si>
  <si>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</si>
  <si>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</si>
  <si>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</si>
  <si>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</si>
  <si>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</si>
  <si>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</si>
  <si>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</si>
  <si>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</si>
  <si>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</si>
  <si>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</si>
  <si>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</si>
  <si>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</si>
  <si>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</si>
  <si>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</si>
  <si>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</si>
  <si>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</si>
  <si>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</si>
  <si>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</si>
  <si>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</si>
  <si>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</si>
  <si>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</si>
  <si>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</si>
  <si>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</si>
  <si>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</si>
  <si>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</si>
  <si>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</si>
  <si>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</si>
  <si>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</si>
  <si>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</si>
  <si>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</si>
  <si>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</si>
  <si>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</si>
  <si>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</si>
  <si>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</si>
  <si>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</si>
  <si>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</si>
  <si>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</si>
  <si>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</si>
  <si>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</si>
  <si>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</si>
  <si>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</si>
  <si>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</si>
  <si>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</si>
  <si>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</si>
  <si>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</si>
  <si>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</si>
  <si>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</si>
  <si>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</si>
  <si>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</si>
  <si>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</si>
  <si>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</si>
  <si>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</si>
  <si>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</si>
  <si>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</si>
  <si>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</si>
  <si>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</si>
  <si>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</si>
  <si>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</si>
  <si>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</si>
  <si>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</si>
  <si>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</si>
  <si>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</si>
  <si>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</si>
  <si>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</si>
  <si>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</si>
  <si>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</si>
  <si>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</si>
  <si>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</si>
  <si>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</si>
  <si>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</si>
  <si>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</si>
  <si>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</si>
  <si>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</si>
  <si>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</si>
  <si>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</si>
  <si>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</si>
  <si>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</si>
  <si>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</si>
  <si>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</si>
  <si>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</si>
  <si>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</si>
  <si>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</si>
  <si>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</si>
  <si>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</si>
  <si>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</si>
  <si>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</si>
  <si>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</si>
  <si>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</si>
  <si>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</si>
  <si>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</si>
  <si>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</si>
  <si>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</si>
  <si>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</si>
  <si>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</si>
  <si>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</si>
  <si>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</si>
  <si>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</si>
  <si>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</si>
  <si>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</si>
  <si>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</si>
  <si>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</si>
  <si>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</si>
  <si>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</si>
  <si>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</si>
  <si>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</si>
  <si>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</si>
  <si>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</si>
  <si>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</si>
  <si>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</si>
  <si>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</si>
  <si>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</si>
  <si>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</si>
  <si>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</si>
  <si>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</si>
  <si>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</si>
  <si>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</si>
  <si>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</si>
  <si>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Сырье 4
(С-3969Т)</t>
  </si>
  <si>
    <t>Сырье 41
(С-3968Т)</t>
  </si>
  <si>
    <t>Сырье 42
(С-2001)</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</si>
  <si>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№1937 от 24.11.2025, №1991 от 05.12.2025, №2192 от 31.12.2025, №132 от 26.01.2026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</si>
</sst>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8"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sz val="10"/>
      <name val="Times New Roman"/>
      <family val="1"/>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
      <b/>
      <sz val="12"/>
      <color rgb="FF000000"/>
      <name val="Times New Roman"/>
    </font>
    <font>
      <sz val="12"/>
      <color rgb="FF000000"/>
      <name val="Times New Roman"/>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
      <left style="thin">
        <color rgb="FF000000"/>
      </left>
      <right/>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198">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4" fillId="16" borderId="0" xfId="0" applyFont="1" applyFill="1" applyAlignment="1">
      <alignment horizontal="center" vertical="center"/>
    </xf>
    <xf numFmtId="0" fontId="45" fillId="16" borderId="0" xfId="0" applyFont="1" applyFill="1" applyAlignment="1">
      <alignment horizontal="center" vertical="center"/>
    </xf>
    <xf numFmtId="0" fontId="46" fillId="16" borderId="0" xfId="0" applyFont="1" applyFill="1"/>
    <xf numFmtId="0" fontId="13" fillId="16" borderId="0" xfId="0" applyFont="1" applyFill="1" applyAlignment="1">
      <alignment horizontal="center" vertical="center"/>
    </xf>
    <xf numFmtId="0" fontId="45" fillId="16" borderId="1" xfId="0" applyNumberFormat="1" applyFont="1" applyFill="1" applyBorder="1" applyAlignment="1">
      <alignment horizontal="center" vertical="center" wrapText="1"/>
    </xf>
    <xf numFmtId="49" fontId="48"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4" fillId="16" borderId="0" xfId="0" applyNumberFormat="1" applyFont="1" applyFill="1" applyAlignment="1">
      <alignment horizontal="center" vertical="center"/>
    </xf>
    <xf numFmtId="49" fontId="44" fillId="16" borderId="3" xfId="0" applyNumberFormat="1" applyFont="1" applyFill="1" applyBorder="1" applyAlignment="1">
      <alignment horizontal="center" vertical="center" wrapText="1"/>
    </xf>
    <xf numFmtId="0" fontId="44" fillId="16" borderId="3" xfId="0" applyFont="1" applyFill="1" applyBorder="1" applyAlignment="1">
      <alignment horizontal="center" vertical="center" wrapText="1"/>
    </xf>
    <xf numFmtId="49" fontId="44" fillId="16" borderId="4" xfId="0" applyNumberFormat="1" applyFont="1" applyFill="1" applyBorder="1" applyAlignment="1">
      <alignment horizontal="center" vertical="center" wrapText="1"/>
    </xf>
    <xf numFmtId="0" fontId="44"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4"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5"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3" fontId="13" fillId="16" borderId="1" xfId="43" applyNumberFormat="1" applyFont="1" applyFill="1" applyBorder="1" applyAlignment="1">
      <alignment horizontal="center" vertical="center" wrapText="1"/>
    </xf>
    <xf numFmtId="165" fontId="13" fillId="16" borderId="1" xfId="43"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50"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4"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5" fillId="16" borderId="9" xfId="0" applyNumberFormat="1" applyFont="1" applyFill="1" applyBorder="1" applyAlignment="1">
      <alignment horizontal="center" vertical="center" wrapText="1"/>
    </xf>
    <xf numFmtId="2" fontId="45" fillId="16" borderId="9" xfId="0" applyNumberFormat="1" applyFont="1" applyFill="1" applyBorder="1" applyAlignment="1">
      <alignment horizontal="center" vertical="center" wrapText="1"/>
    </xf>
    <xf numFmtId="4" fontId="45" fillId="16" borderId="1" xfId="0" applyNumberFormat="1" applyFont="1" applyFill="1" applyBorder="1" applyAlignment="1">
      <alignment horizontal="center" vertical="center" wrapText="1"/>
    </xf>
    <xf numFmtId="4" fontId="43"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2" fillId="16" borderId="1" xfId="0"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4" fillId="16" borderId="31" xfId="0" applyNumberFormat="1" applyFont="1" applyFill="1" applyBorder="1" applyAlignment="1">
      <alignment horizontal="center" vertical="center" wrapText="1"/>
    </xf>
    <xf numFmtId="2" fontId="45"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4"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4"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4"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1" fillId="16" borderId="9" xfId="0" applyFont="1" applyFill="1" applyBorder="1"/>
    <xf numFmtId="0" fontId="51" fillId="16" borderId="0" xfId="0" applyFont="1" applyFill="1"/>
    <xf numFmtId="49" fontId="50" fillId="16" borderId="17" xfId="0" applyNumberFormat="1" applyFont="1" applyFill="1" applyBorder="1" applyAlignment="1">
      <alignment horizontal="center" vertical="center" wrapText="1"/>
    </xf>
    <xf numFmtId="164" fontId="50"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1" fontId="50" fillId="16" borderId="9" xfId="0" applyNumberFormat="1" applyFont="1" applyFill="1" applyBorder="1" applyAlignment="1">
      <alignment horizontal="center" vertical="center" wrapText="1"/>
    </xf>
    <xf numFmtId="49" fontId="47" fillId="17" borderId="9" xfId="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xf>
    <xf numFmtId="4" fontId="45" fillId="16" borderId="9" xfId="0" applyNumberFormat="1" applyFont="1" applyFill="1" applyBorder="1" applyAlignment="1" applyProtection="1">
      <alignment horizontal="center" vertical="center" wrapText="1"/>
      <protection locked="0" hidden="1"/>
    </xf>
    <xf numFmtId="4" fontId="45" fillId="16" borderId="9" xfId="0" applyNumberFormat="1" applyFont="1" applyFill="1" applyBorder="1" applyAlignment="1" applyProtection="1">
      <alignment horizontal="center" vertical="center" wrapText="1"/>
      <protection locked="0"/>
    </xf>
    <xf numFmtId="49" fontId="54"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right" vertical="center" wrapText="1"/>
    </xf>
    <xf numFmtId="4" fontId="54" fillId="17" borderId="17" xfId="0" applyNumberFormat="1" applyFont="1" applyFill="1" applyBorder="1" applyAlignment="1">
      <alignment horizontal="center" vertical="center" wrapText="1"/>
    </xf>
    <xf numFmtId="165" fontId="54" fillId="17" borderId="9" xfId="0" applyNumberFormat="1" applyFont="1" applyFill="1" applyBorder="1" applyAlignment="1">
      <alignment horizontal="right" vertical="center" wrapText="1"/>
    </xf>
    <xf numFmtId="169" fontId="54" fillId="17" borderId="17" xfId="0" applyNumberFormat="1" applyFont="1" applyFill="1" applyBorder="1" applyAlignment="1">
      <alignment horizontal="center" vertical="center" wrapText="1"/>
    </xf>
    <xf numFmtId="165" fontId="54" fillId="17" borderId="17" xfId="0" applyNumberFormat="1" applyFont="1" applyFill="1" applyBorder="1" applyAlignment="1">
      <alignment horizontal="right" vertical="center" wrapText="1"/>
    </xf>
    <xf numFmtId="165"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164" fontId="54" fillId="17" borderId="9" xfId="0" applyNumberFormat="1" applyFont="1" applyFill="1" applyBorder="1" applyAlignment="1">
      <alignment horizontal="center" vertical="center" wrapText="1"/>
    </xf>
    <xf numFmtId="49" fontId="56" fillId="17" borderId="9" xfId="0" applyNumberFormat="1" applyFont="1" applyFill="1" applyBorder="1" applyAlignment="1">
      <alignment horizontal="center" vertical="center" wrapText="1"/>
    </xf>
    <xf numFmtId="4" fontId="57" fillId="17" borderId="9" xfId="0" applyNumberFormat="1" applyFont="1" applyFill="1" applyBorder="1" applyAlignment="1">
      <alignment horizontal="right" vertical="center" wrapText="1"/>
    </xf>
    <xf numFmtId="49" fontId="56" fillId="17" borderId="35" xfId="0" applyNumberFormat="1" applyFont="1" applyFill="1" applyBorder="1" applyAlignment="1">
      <alignment horizontal="center" vertical="center" wrapText="1"/>
    </xf>
    <xf numFmtId="49" fontId="56" fillId="17" borderId="11" xfId="0" applyNumberFormat="1" applyFont="1" applyFill="1" applyBorder="1" applyAlignment="1">
      <alignment horizontal="center" vertical="center" wrapText="1"/>
    </xf>
    <xf numFmtId="49" fontId="57" fillId="17" borderId="9" xfId="0" applyNumberFormat="1" applyFont="1" applyFill="1" applyBorder="1" applyAlignment="1">
      <alignment horizontal="center" vertical="center" wrapText="1"/>
    </xf>
    <xf numFmtId="4" fontId="57" fillId="17" borderId="9" xfId="0" applyNumberFormat="1" applyFont="1" applyFill="1" applyBorder="1" applyAlignment="1">
      <alignment vertical="center" wrapText="1"/>
    </xf>
    <xf numFmtId="49" fontId="47" fillId="17" borderId="17"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wrapText="1"/>
    </xf>
    <xf numFmtId="49" fontId="44"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30" xfId="0" applyNumberFormat="1" applyFont="1" applyFill="1" applyBorder="1" applyAlignment="1">
      <alignment horizontal="center" vertical="center" wrapText="1"/>
    </xf>
    <xf numFmtId="49" fontId="44"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xf numFmtId="169" fontId="54" fillId="17" borderId="9" xfId="0" applyNumberFormat="1" applyFont="1" applyFill="1" applyBorder="1" applyAlignment="1">
      <alignment horizontal="center" vertical="center" wrapText="1"/>
    </xf>
    <xf numFmtId="49" fontId="52" fillId="16" borderId="9" xfId="0" applyNumberFormat="1" applyFont="1" applyFill="1" applyBorder="1" applyAlignment="1">
      <alignment horizontal="center" vertical="center" wrapText="1"/>
    </xf>
    <xf numFmtId="1" fontId="47" fillId="17" borderId="9" xfId="0" applyNumberFormat="1" applyFont="1" applyFill="1" applyBorder="1" applyAlignment="1">
      <alignment horizontal="center" vertical="center" wrapText="1"/>
    </xf>
    <xf numFmtId="49" fontId="53"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vertical="center" wrapText="1"/>
    </xf>
    <xf numFmtId="2" fontId="47" fillId="17" borderId="17" xfId="0" applyNumberFormat="1" applyFont="1" applyFill="1" applyBorder="1" applyAlignment="1">
      <alignment horizontal="center" vertical="center" wrapText="1"/>
    </xf>
    <xf numFmtId="4" fontId="47" fillId="17" borderId="9" xfId="0" applyNumberFormat="1" applyFont="1" applyFill="1" applyBorder="1" applyAlignment="1">
      <alignment horizontal="center" vertical="center" wrapText="1"/>
    </xf>
    <xf numFmtId="49" fontId="47" fillId="17" borderId="19" xfId="0" applyNumberFormat="1" applyFont="1" applyFill="1" applyBorder="1" applyAlignment="1">
      <alignment horizontal="center" vertical="center" wrapText="1"/>
    </xf>
    <xf numFmtId="49" fontId="54" fillId="17" borderId="17" xfId="0" applyNumberFormat="1" applyFont="1" applyFill="1" applyBorder="1" applyAlignment="1">
      <alignment horizontal="center" vertical="center" wrapText="1"/>
    </xf>
    <xf numFmtId="1" fontId="54" fillId="17" borderId="9" xfId="0" applyNumberFormat="1" applyFont="1" applyFill="1" applyBorder="1" applyAlignment="1">
      <alignment horizontal="center" vertical="center" wrapText="1"/>
    </xf>
    <xf numFmtId="4" fontId="54" fillId="17" borderId="17" xfId="0" applyNumberFormat="1" applyFont="1" applyFill="1" applyBorder="1" applyAlignment="1">
      <alignment vertical="center" wrapText="1"/>
    </xf>
    <xf numFmtId="164" fontId="54" fillId="17" borderId="17" xfId="0" applyNumberFormat="1" applyFont="1" applyFill="1" applyBorder="1" applyAlignment="1">
      <alignment horizontal="center" vertical="center" wrapText="1"/>
    </xf>
    <xf numFmtId="49" fontId="54" fillId="17" borderId="19" xfId="0" applyNumberFormat="1" applyFont="1" applyFill="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zoomScale="60" zoomScaleNormal="60" workbookViewId="0">
      <selection activeCell="T11" sqref="T11"/>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66"/>
      <c r="D2" s="166"/>
      <c r="E2" s="166" t="s">
        <v>1469</v>
      </c>
      <c r="F2" s="166"/>
      <c r="G2" s="166"/>
      <c r="H2" s="166"/>
      <c r="I2" s="166"/>
      <c r="J2" s="166"/>
      <c r="K2" s="166"/>
      <c r="L2" s="166"/>
      <c r="M2" s="166"/>
      <c r="N2" s="166"/>
      <c r="O2" s="166"/>
      <c r="P2" s="166"/>
      <c r="Q2" s="166"/>
      <c r="R2" s="166"/>
      <c r="S2" s="38"/>
      <c r="T2" s="38"/>
      <c r="U2" s="38"/>
      <c r="V2" s="38"/>
      <c r="W2" s="38"/>
      <c r="X2" s="38"/>
      <c r="Y2" s="166"/>
      <c r="Z2" s="166"/>
      <c r="AA2" s="166"/>
      <c r="AB2" s="166"/>
      <c r="AC2" s="166"/>
      <c r="AD2" s="166"/>
      <c r="AE2" s="166"/>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66"/>
      <c r="E3" s="166"/>
      <c r="F3" s="166"/>
      <c r="G3" s="166"/>
      <c r="H3" s="166" t="s">
        <v>1719</v>
      </c>
      <c r="I3" s="166"/>
      <c r="J3" s="166"/>
      <c r="K3" s="166"/>
      <c r="L3" s="166"/>
      <c r="M3" s="166"/>
      <c r="N3" s="166"/>
      <c r="O3" s="166"/>
      <c r="P3" s="166"/>
      <c r="Q3" s="166"/>
      <c r="R3" s="166"/>
      <c r="S3" s="166"/>
      <c r="T3" s="166"/>
      <c r="U3" s="166"/>
      <c r="V3" s="166"/>
      <c r="W3" s="166"/>
      <c r="X3" s="166"/>
      <c r="Y3" s="166"/>
      <c r="Z3" s="166"/>
      <c r="AA3" s="166"/>
      <c r="AB3" s="166"/>
      <c r="AC3" s="166"/>
      <c r="AD3" s="166"/>
      <c r="AE3" s="166"/>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18110173892.51228</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70" t="s">
        <v>1454</v>
      </c>
      <c r="B7" s="51"/>
      <c r="C7" s="171" t="s">
        <v>1455</v>
      </c>
      <c r="D7" s="168" t="s">
        <v>1</v>
      </c>
      <c r="E7" s="168" t="s">
        <v>2</v>
      </c>
      <c r="F7" s="168" t="s">
        <v>1456</v>
      </c>
      <c r="G7" s="168" t="s">
        <v>3</v>
      </c>
      <c r="H7" s="168" t="s">
        <v>4</v>
      </c>
      <c r="I7" s="168" t="s">
        <v>1457</v>
      </c>
      <c r="J7" s="168" t="s">
        <v>5</v>
      </c>
      <c r="K7" s="168" t="s">
        <v>6</v>
      </c>
      <c r="L7" s="168" t="s">
        <v>7</v>
      </c>
      <c r="M7" s="168" t="s">
        <v>8</v>
      </c>
      <c r="N7" s="168" t="s">
        <v>1864</v>
      </c>
      <c r="O7" s="168"/>
      <c r="P7" s="168"/>
      <c r="Q7" s="168"/>
      <c r="R7" s="168"/>
      <c r="S7" s="168" t="s">
        <v>9</v>
      </c>
      <c r="T7" s="168"/>
      <c r="U7" s="168"/>
      <c r="V7" s="168" t="s">
        <v>1722</v>
      </c>
      <c r="W7" s="168" t="s">
        <v>10</v>
      </c>
      <c r="X7" s="168" t="s">
        <v>1720</v>
      </c>
      <c r="Y7" s="168"/>
      <c r="Z7" s="168"/>
      <c r="AA7" s="168"/>
      <c r="AB7" s="168" t="s">
        <v>1721</v>
      </c>
      <c r="AC7" s="168"/>
      <c r="AD7" s="168"/>
      <c r="AE7" s="168" t="s">
        <v>11</v>
      </c>
      <c r="AF7" s="168" t="s">
        <v>12</v>
      </c>
      <c r="AG7" s="168"/>
      <c r="AH7" s="168" t="s">
        <v>13</v>
      </c>
      <c r="AI7" s="168"/>
      <c r="AJ7" s="168"/>
      <c r="AK7" s="168"/>
      <c r="AL7" s="168"/>
      <c r="AM7" s="168"/>
      <c r="AN7" s="168"/>
      <c r="AO7" s="168"/>
      <c r="AP7" s="168"/>
      <c r="AQ7" s="168"/>
      <c r="AR7" s="168"/>
      <c r="AS7" s="168"/>
      <c r="AT7" s="168"/>
      <c r="AU7" s="168"/>
      <c r="AV7" s="168"/>
      <c r="AW7" s="168"/>
      <c r="AX7" s="168"/>
      <c r="AY7" s="168"/>
      <c r="AZ7" s="52" t="s">
        <v>1470</v>
      </c>
    </row>
    <row r="8" spans="1:52" s="29" customFormat="1" ht="59.25" customHeight="1" x14ac:dyDescent="0.25">
      <c r="A8" s="170"/>
      <c r="B8" s="53" t="s">
        <v>0</v>
      </c>
      <c r="C8" s="171"/>
      <c r="D8" s="168"/>
      <c r="E8" s="168"/>
      <c r="F8" s="168"/>
      <c r="G8" s="168"/>
      <c r="H8" s="168"/>
      <c r="I8" s="168"/>
      <c r="J8" s="168"/>
      <c r="K8" s="168"/>
      <c r="L8" s="168"/>
      <c r="M8" s="168"/>
      <c r="N8" s="168" t="s">
        <v>14</v>
      </c>
      <c r="O8" s="168"/>
      <c r="P8" s="167" t="s">
        <v>1471</v>
      </c>
      <c r="Q8" s="168" t="s">
        <v>15</v>
      </c>
      <c r="R8" s="168"/>
      <c r="S8" s="168"/>
      <c r="T8" s="168"/>
      <c r="U8" s="168"/>
      <c r="V8" s="168"/>
      <c r="W8" s="168"/>
      <c r="X8" s="168" t="s">
        <v>16</v>
      </c>
      <c r="Y8" s="168" t="s">
        <v>17</v>
      </c>
      <c r="Z8" s="168" t="s">
        <v>18</v>
      </c>
      <c r="AA8" s="168" t="s">
        <v>19</v>
      </c>
      <c r="AB8" s="168" t="s">
        <v>16</v>
      </c>
      <c r="AC8" s="168" t="s">
        <v>18</v>
      </c>
      <c r="AD8" s="168" t="s">
        <v>19</v>
      </c>
      <c r="AE8" s="168"/>
      <c r="AF8" s="168" t="s">
        <v>20</v>
      </c>
      <c r="AG8" s="168" t="s">
        <v>21</v>
      </c>
      <c r="AH8" s="168" t="s">
        <v>22</v>
      </c>
      <c r="AI8" s="168"/>
      <c r="AJ8" s="168"/>
      <c r="AK8" s="168" t="s">
        <v>23</v>
      </c>
      <c r="AL8" s="168"/>
      <c r="AM8" s="168"/>
      <c r="AN8" s="168" t="s">
        <v>24</v>
      </c>
      <c r="AO8" s="168"/>
      <c r="AP8" s="168"/>
      <c r="AQ8" s="168" t="s">
        <v>1458</v>
      </c>
      <c r="AR8" s="168"/>
      <c r="AS8" s="168"/>
      <c r="AT8" s="168" t="s">
        <v>1472</v>
      </c>
      <c r="AU8" s="168"/>
      <c r="AV8" s="168"/>
      <c r="AW8" s="168" t="s">
        <v>1473</v>
      </c>
      <c r="AX8" s="168"/>
      <c r="AY8" s="168"/>
      <c r="AZ8" s="54" t="s">
        <v>1474</v>
      </c>
    </row>
    <row r="9" spans="1:52" s="29" customFormat="1" ht="26.25" customHeight="1" x14ac:dyDescent="0.25">
      <c r="A9" s="170"/>
      <c r="B9" s="55"/>
      <c r="C9" s="171"/>
      <c r="D9" s="168"/>
      <c r="E9" s="168"/>
      <c r="F9" s="168"/>
      <c r="G9" s="168"/>
      <c r="H9" s="168"/>
      <c r="I9" s="168"/>
      <c r="J9" s="168"/>
      <c r="K9" s="168"/>
      <c r="L9" s="168"/>
      <c r="M9" s="168"/>
      <c r="N9" s="167" t="s">
        <v>25</v>
      </c>
      <c r="O9" s="167" t="s">
        <v>26</v>
      </c>
      <c r="P9" s="167" t="s">
        <v>27</v>
      </c>
      <c r="Q9" s="167" t="s">
        <v>28</v>
      </c>
      <c r="R9" s="167" t="s">
        <v>27</v>
      </c>
      <c r="S9" s="167" t="s">
        <v>29</v>
      </c>
      <c r="T9" s="167" t="s">
        <v>30</v>
      </c>
      <c r="U9" s="167" t="s">
        <v>31</v>
      </c>
      <c r="V9" s="168"/>
      <c r="W9" s="168"/>
      <c r="X9" s="168"/>
      <c r="Y9" s="168"/>
      <c r="Z9" s="168"/>
      <c r="AA9" s="168"/>
      <c r="AB9" s="168"/>
      <c r="AC9" s="168"/>
      <c r="AD9" s="168"/>
      <c r="AE9" s="168"/>
      <c r="AF9" s="168"/>
      <c r="AG9" s="168"/>
      <c r="AH9" s="167" t="s">
        <v>32</v>
      </c>
      <c r="AI9" s="167" t="s">
        <v>33</v>
      </c>
      <c r="AJ9" s="167" t="s">
        <v>34</v>
      </c>
      <c r="AK9" s="167" t="s">
        <v>32</v>
      </c>
      <c r="AL9" s="167" t="s">
        <v>33</v>
      </c>
      <c r="AM9" s="167" t="s">
        <v>34</v>
      </c>
      <c r="AN9" s="167" t="s">
        <v>32</v>
      </c>
      <c r="AO9" s="167" t="s">
        <v>33</v>
      </c>
      <c r="AP9" s="167" t="s">
        <v>34</v>
      </c>
      <c r="AQ9" s="167" t="s">
        <v>32</v>
      </c>
      <c r="AR9" s="167" t="s">
        <v>33</v>
      </c>
      <c r="AS9" s="167" t="s">
        <v>34</v>
      </c>
      <c r="AT9" s="167" t="s">
        <v>32</v>
      </c>
      <c r="AU9" s="167" t="s">
        <v>33</v>
      </c>
      <c r="AV9" s="167" t="s">
        <v>34</v>
      </c>
      <c r="AW9" s="167" t="s">
        <v>32</v>
      </c>
      <c r="AX9" s="167" t="s">
        <v>33</v>
      </c>
      <c r="AY9" s="167" t="s">
        <v>34</v>
      </c>
      <c r="AZ9" s="56"/>
    </row>
    <row r="10" spans="1:52" s="43" customFormat="1" x14ac:dyDescent="0.25">
      <c r="A10" s="167" t="s">
        <v>36</v>
      </c>
      <c r="B10" s="57" t="s">
        <v>37</v>
      </c>
      <c r="C10" s="167" t="s">
        <v>38</v>
      </c>
      <c r="D10" s="57" t="s">
        <v>39</v>
      </c>
      <c r="E10" s="167" t="s">
        <v>40</v>
      </c>
      <c r="F10" s="57" t="s">
        <v>41</v>
      </c>
      <c r="G10" s="167" t="s">
        <v>42</v>
      </c>
      <c r="H10" s="57" t="s">
        <v>43</v>
      </c>
      <c r="I10" s="167" t="s">
        <v>44</v>
      </c>
      <c r="J10" s="57" t="s">
        <v>45</v>
      </c>
      <c r="K10" s="167" t="s">
        <v>46</v>
      </c>
      <c r="L10" s="57" t="s">
        <v>47</v>
      </c>
      <c r="M10" s="167" t="s">
        <v>48</v>
      </c>
      <c r="N10" s="57" t="s">
        <v>49</v>
      </c>
      <c r="O10" s="167" t="s">
        <v>50</v>
      </c>
      <c r="P10" s="57" t="s">
        <v>51</v>
      </c>
      <c r="Q10" s="167" t="s">
        <v>52</v>
      </c>
      <c r="R10" s="57" t="s">
        <v>53</v>
      </c>
      <c r="S10" s="167" t="s">
        <v>54</v>
      </c>
      <c r="T10" s="57" t="s">
        <v>55</v>
      </c>
      <c r="U10" s="167" t="s">
        <v>56</v>
      </c>
      <c r="V10" s="57" t="s">
        <v>57</v>
      </c>
      <c r="W10" s="167" t="s">
        <v>58</v>
      </c>
      <c r="X10" s="57" t="s">
        <v>59</v>
      </c>
      <c r="Y10" s="167" t="s">
        <v>60</v>
      </c>
      <c r="Z10" s="57" t="s">
        <v>61</v>
      </c>
      <c r="AA10" s="167" t="s">
        <v>62</v>
      </c>
      <c r="AB10" s="57" t="s">
        <v>63</v>
      </c>
      <c r="AC10" s="167" t="s">
        <v>64</v>
      </c>
      <c r="AD10" s="57" t="s">
        <v>65</v>
      </c>
      <c r="AE10" s="167" t="s">
        <v>66</v>
      </c>
      <c r="AF10" s="57" t="s">
        <v>67</v>
      </c>
      <c r="AG10" s="167" t="s">
        <v>68</v>
      </c>
      <c r="AH10" s="57" t="s">
        <v>69</v>
      </c>
      <c r="AI10" s="167" t="s">
        <v>70</v>
      </c>
      <c r="AJ10" s="57" t="s">
        <v>71</v>
      </c>
      <c r="AK10" s="167" t="s">
        <v>72</v>
      </c>
      <c r="AL10" s="57" t="s">
        <v>73</v>
      </c>
      <c r="AM10" s="167" t="s">
        <v>74</v>
      </c>
      <c r="AN10" s="57" t="s">
        <v>75</v>
      </c>
      <c r="AO10" s="167" t="s">
        <v>76</v>
      </c>
      <c r="AP10" s="57" t="s">
        <v>77</v>
      </c>
      <c r="AQ10" s="167" t="s">
        <v>78</v>
      </c>
      <c r="AR10" s="57" t="s">
        <v>79</v>
      </c>
      <c r="AS10" s="167" t="s">
        <v>1459</v>
      </c>
      <c r="AT10" s="57" t="s">
        <v>1460</v>
      </c>
      <c r="AU10" s="167" t="s">
        <v>1461</v>
      </c>
      <c r="AV10" s="57" t="s">
        <v>1462</v>
      </c>
      <c r="AW10" s="167" t="s">
        <v>1463</v>
      </c>
      <c r="AX10" s="57" t="s">
        <v>1464</v>
      </c>
      <c r="AY10" s="167" t="s">
        <v>1465</v>
      </c>
      <c r="AZ10" s="43">
        <v>77</v>
      </c>
    </row>
    <row r="11" spans="1:52" s="33" customFormat="1" ht="43.5" customHeight="1" x14ac:dyDescent="0.25">
      <c r="A11" s="167"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67"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70">
        <v>157010071</v>
      </c>
      <c r="Y12" s="71">
        <v>23.627175682252894</v>
      </c>
      <c r="Z12" s="64">
        <v>3709704531.4000001</v>
      </c>
      <c r="AA12" s="72">
        <v>4154869075.1680007</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67"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73">
        <v>1590556.9999999998</v>
      </c>
      <c r="Y13" s="67">
        <v>50.903538260580156</v>
      </c>
      <c r="Z13" s="64">
        <v>80964979.105133578</v>
      </c>
      <c r="AA13" s="72">
        <v>90680776.597749621</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67" t="s">
        <v>1787</v>
      </c>
      <c r="B14" s="58" t="s">
        <v>38</v>
      </c>
      <c r="C14" s="58" t="s">
        <v>1513</v>
      </c>
      <c r="D14" s="58" t="s">
        <v>1514</v>
      </c>
      <c r="E14" s="58" t="s">
        <v>1515</v>
      </c>
      <c r="F14" s="58" t="s">
        <v>1516</v>
      </c>
      <c r="G14" s="58" t="s">
        <v>1517</v>
      </c>
      <c r="H14" s="58" t="s">
        <v>1518</v>
      </c>
      <c r="I14" s="74" t="s">
        <v>1724</v>
      </c>
      <c r="J14" s="58" t="s">
        <v>752</v>
      </c>
      <c r="K14" s="62">
        <v>631010000</v>
      </c>
      <c r="L14" s="58" t="s">
        <v>1519</v>
      </c>
      <c r="M14" s="58" t="s">
        <v>1399</v>
      </c>
      <c r="N14" s="58" t="s">
        <v>79</v>
      </c>
      <c r="O14" s="58" t="s">
        <v>1742</v>
      </c>
      <c r="P14" s="58"/>
      <c r="Q14" s="58"/>
      <c r="R14" s="58"/>
      <c r="S14" s="58">
        <v>0</v>
      </c>
      <c r="T14" s="58">
        <v>0</v>
      </c>
      <c r="U14" s="58">
        <v>100</v>
      </c>
      <c r="V14" s="58" t="s">
        <v>647</v>
      </c>
      <c r="W14" s="58" t="s">
        <v>1417</v>
      </c>
      <c r="X14" s="75">
        <v>50.902999999999999</v>
      </c>
      <c r="Y14" s="150">
        <v>1794229.2845215409</v>
      </c>
      <c r="Z14" s="77">
        <f>X14*Y14</f>
        <v>91331653.269999996</v>
      </c>
      <c r="AA14" s="77">
        <f t="shared" ref="AA14:AA18" si="0">Z14*1.12</f>
        <v>102291451.66240001</v>
      </c>
      <c r="AB14" s="63">
        <v>0</v>
      </c>
      <c r="AC14" s="63">
        <f>AB14*Y14</f>
        <v>0</v>
      </c>
      <c r="AD14" s="63">
        <f>IF(W14="С НДС",AC14*1.12, (IF(W14="НДС 8",AC14*1.08,AC14)))</f>
        <v>0</v>
      </c>
      <c r="AE14" s="62">
        <v>941040000097</v>
      </c>
      <c r="AF14" s="58"/>
      <c r="AG14" s="58"/>
      <c r="AH14" s="58" t="s">
        <v>316</v>
      </c>
      <c r="AI14" s="58" t="s">
        <v>1521</v>
      </c>
      <c r="AJ14" s="58" t="s">
        <v>1522</v>
      </c>
      <c r="AK14" s="58" t="s">
        <v>291</v>
      </c>
      <c r="AL14" s="58" t="s">
        <v>1523</v>
      </c>
      <c r="AM14" s="58" t="s">
        <v>1524</v>
      </c>
      <c r="AN14" s="58" t="s">
        <v>587</v>
      </c>
      <c r="AO14" s="58" t="s">
        <v>1525</v>
      </c>
      <c r="AP14" s="58" t="s">
        <v>1526</v>
      </c>
      <c r="AQ14" s="58" t="s">
        <v>524</v>
      </c>
      <c r="AR14" s="58" t="s">
        <v>1527</v>
      </c>
      <c r="AS14" s="58" t="s">
        <v>1528</v>
      </c>
      <c r="AT14" s="61"/>
      <c r="AU14" s="61"/>
      <c r="AV14" s="61"/>
      <c r="AW14" s="61"/>
      <c r="AX14" s="61"/>
      <c r="AY14" s="61"/>
      <c r="AZ14" s="66"/>
    </row>
    <row r="15" spans="1:52" s="44" customFormat="1" ht="43.5" customHeight="1" x14ac:dyDescent="0.25">
      <c r="A15" s="167" t="s">
        <v>1512</v>
      </c>
      <c r="B15" s="58" t="s">
        <v>39</v>
      </c>
      <c r="C15" s="58" t="s">
        <v>1529</v>
      </c>
      <c r="D15" s="58" t="s">
        <v>1530</v>
      </c>
      <c r="E15" s="58" t="s">
        <v>1531</v>
      </c>
      <c r="F15" s="58" t="s">
        <v>1516</v>
      </c>
      <c r="G15" s="58" t="s">
        <v>1517</v>
      </c>
      <c r="H15" s="58" t="s">
        <v>1518</v>
      </c>
      <c r="I15" s="147" t="s">
        <v>1446</v>
      </c>
      <c r="J15" s="58" t="s">
        <v>752</v>
      </c>
      <c r="K15" s="62">
        <v>631010000</v>
      </c>
      <c r="L15" s="58" t="s">
        <v>1532</v>
      </c>
      <c r="M15" s="58" t="s">
        <v>1399</v>
      </c>
      <c r="N15" s="58"/>
      <c r="O15" s="58"/>
      <c r="P15" s="58" t="s">
        <v>1446</v>
      </c>
      <c r="Q15" s="58"/>
      <c r="R15" s="58"/>
      <c r="S15" s="58">
        <v>0</v>
      </c>
      <c r="T15" s="58">
        <v>0</v>
      </c>
      <c r="U15" s="58">
        <v>100</v>
      </c>
      <c r="V15" s="58" t="s">
        <v>645</v>
      </c>
      <c r="W15" s="58" t="s">
        <v>1417</v>
      </c>
      <c r="X15" s="79">
        <v>0</v>
      </c>
      <c r="Y15" s="79">
        <f>246.93*522</f>
        <v>128897.46</v>
      </c>
      <c r="Z15" s="77">
        <f>X15*Y15</f>
        <v>0</v>
      </c>
      <c r="AA15" s="77">
        <f t="shared" si="0"/>
        <v>0</v>
      </c>
      <c r="AB15" s="63">
        <v>0</v>
      </c>
      <c r="AC15" s="63">
        <v>0</v>
      </c>
      <c r="AD15" s="63">
        <v>0</v>
      </c>
      <c r="AE15" s="62">
        <v>941040000097</v>
      </c>
      <c r="AF15" s="58"/>
      <c r="AG15" s="58"/>
      <c r="AH15" s="58" t="s">
        <v>316</v>
      </c>
      <c r="AI15" s="58" t="s">
        <v>1533</v>
      </c>
      <c r="AJ15" s="58" t="s">
        <v>1534</v>
      </c>
      <c r="AK15" s="58" t="s">
        <v>291</v>
      </c>
      <c r="AL15" s="58" t="s">
        <v>1535</v>
      </c>
      <c r="AM15" s="58" t="s">
        <v>1536</v>
      </c>
      <c r="AN15" s="58" t="s">
        <v>587</v>
      </c>
      <c r="AO15" s="58" t="s">
        <v>1537</v>
      </c>
      <c r="AP15" s="58" t="s">
        <v>1538</v>
      </c>
      <c r="AQ15" s="58" t="s">
        <v>524</v>
      </c>
      <c r="AR15" s="58" t="s">
        <v>1539</v>
      </c>
      <c r="AS15" s="58" t="s">
        <v>1540</v>
      </c>
      <c r="AT15" s="61"/>
      <c r="AU15" s="61"/>
      <c r="AV15" s="61"/>
      <c r="AW15" s="61"/>
      <c r="AX15" s="61"/>
      <c r="AY15" s="61"/>
      <c r="AZ15" s="66"/>
    </row>
    <row r="16" spans="1:52" s="44" customFormat="1" ht="46.5" customHeight="1" x14ac:dyDescent="0.25">
      <c r="A16" s="167" t="s">
        <v>1788</v>
      </c>
      <c r="B16" s="58" t="s">
        <v>40</v>
      </c>
      <c r="C16" s="58" t="s">
        <v>1541</v>
      </c>
      <c r="D16" s="58" t="s">
        <v>1530</v>
      </c>
      <c r="E16" s="58" t="s">
        <v>1542</v>
      </c>
      <c r="F16" s="58" t="s">
        <v>1516</v>
      </c>
      <c r="G16" s="58" t="s">
        <v>1517</v>
      </c>
      <c r="H16" s="58" t="s">
        <v>1518</v>
      </c>
      <c r="I16" s="80" t="s">
        <v>1445</v>
      </c>
      <c r="J16" s="80" t="s">
        <v>752</v>
      </c>
      <c r="K16" s="81">
        <v>631010000</v>
      </c>
      <c r="L16" s="80" t="s">
        <v>1532</v>
      </c>
      <c r="M16" s="80" t="s">
        <v>1399</v>
      </c>
      <c r="N16" s="80"/>
      <c r="O16" s="80"/>
      <c r="P16" s="80" t="s">
        <v>1446</v>
      </c>
      <c r="Q16" s="80"/>
      <c r="R16" s="80"/>
      <c r="S16" s="80">
        <v>100</v>
      </c>
      <c r="T16" s="80">
        <v>0</v>
      </c>
      <c r="U16" s="80">
        <v>0</v>
      </c>
      <c r="V16" s="80" t="s">
        <v>645</v>
      </c>
      <c r="W16" s="80" t="s">
        <v>1417</v>
      </c>
      <c r="X16" s="82">
        <v>617.45000000000005</v>
      </c>
      <c r="Y16" s="82">
        <v>154612.50000809779</v>
      </c>
      <c r="Z16" s="82">
        <f t="shared" ref="Z16:Z18" si="1">X16*Y16</f>
        <v>95465488.129999995</v>
      </c>
      <c r="AA16" s="82">
        <f t="shared" si="0"/>
        <v>106921346.70560001</v>
      </c>
      <c r="AB16" s="63">
        <v>0</v>
      </c>
      <c r="AC16" s="63">
        <f>AB16*Y16</f>
        <v>0</v>
      </c>
      <c r="AD16" s="63">
        <f>IF(W16="С НДС",AC16*1.12, (IF(W16="НДС 8",AC16*1.08,AC16)))</f>
        <v>0</v>
      </c>
      <c r="AE16" s="62">
        <v>941040000097</v>
      </c>
      <c r="AF16" s="58"/>
      <c r="AG16" s="58"/>
      <c r="AH16" s="58" t="s">
        <v>316</v>
      </c>
      <c r="AI16" s="58" t="s">
        <v>1543</v>
      </c>
      <c r="AJ16" s="58" t="s">
        <v>1544</v>
      </c>
      <c r="AK16" s="58" t="s">
        <v>291</v>
      </c>
      <c r="AL16" s="58" t="s">
        <v>1545</v>
      </c>
      <c r="AM16" s="58" t="s">
        <v>1546</v>
      </c>
      <c r="AN16" s="58" t="s">
        <v>587</v>
      </c>
      <c r="AO16" s="58" t="s">
        <v>1547</v>
      </c>
      <c r="AP16" s="58" t="s">
        <v>1548</v>
      </c>
      <c r="AQ16" s="58"/>
      <c r="AR16" s="58"/>
      <c r="AS16" s="58"/>
      <c r="AT16" s="61"/>
      <c r="AU16" s="61"/>
      <c r="AV16" s="61"/>
      <c r="AW16" s="61"/>
      <c r="AX16" s="61"/>
      <c r="AY16" s="61"/>
      <c r="AZ16" s="66"/>
    </row>
    <row r="17" spans="1:54" s="44" customFormat="1" ht="43.5" customHeight="1" x14ac:dyDescent="0.25">
      <c r="A17" s="159" t="s">
        <v>1882</v>
      </c>
      <c r="B17" s="58" t="s">
        <v>41</v>
      </c>
      <c r="C17" s="58" t="s">
        <v>1541</v>
      </c>
      <c r="D17" s="58" t="s">
        <v>1530</v>
      </c>
      <c r="E17" s="58" t="s">
        <v>1542</v>
      </c>
      <c r="F17" s="58" t="s">
        <v>1516</v>
      </c>
      <c r="G17" s="58" t="s">
        <v>1517</v>
      </c>
      <c r="H17" s="58" t="s">
        <v>1518</v>
      </c>
      <c r="I17" s="147" t="s">
        <v>1446</v>
      </c>
      <c r="J17" s="80" t="s">
        <v>752</v>
      </c>
      <c r="K17" s="81">
        <v>631010000</v>
      </c>
      <c r="L17" s="80" t="s">
        <v>1532</v>
      </c>
      <c r="M17" s="80" t="s">
        <v>1399</v>
      </c>
      <c r="N17" s="80"/>
      <c r="O17" s="80"/>
      <c r="P17" s="147" t="s">
        <v>1881</v>
      </c>
      <c r="Q17" s="58"/>
      <c r="R17" s="58"/>
      <c r="S17" s="58">
        <v>100</v>
      </c>
      <c r="T17" s="58">
        <v>0</v>
      </c>
      <c r="U17" s="58">
        <v>0</v>
      </c>
      <c r="V17" s="58" t="s">
        <v>645</v>
      </c>
      <c r="W17" s="58" t="s">
        <v>1417</v>
      </c>
      <c r="X17" s="152">
        <v>11500</v>
      </c>
      <c r="Y17" s="155">
        <f>310*522</f>
        <v>161820</v>
      </c>
      <c r="Z17" s="75">
        <f>X17*Y17</f>
        <v>1860930000</v>
      </c>
      <c r="AA17" s="75">
        <f>Z17*1.12</f>
        <v>2084241600.0000002</v>
      </c>
      <c r="AB17" s="63">
        <v>0</v>
      </c>
      <c r="AC17" s="63">
        <f>AB17*Y17</f>
        <v>0</v>
      </c>
      <c r="AD17" s="63">
        <f>IF(W17="С НДС",AC17*1.12, (IF(W17="НДС 8",AC17*1.08,AC17)))</f>
        <v>0</v>
      </c>
      <c r="AE17" s="62">
        <v>941040000097</v>
      </c>
      <c r="AF17" s="58"/>
      <c r="AG17" s="58"/>
      <c r="AH17" s="58" t="s">
        <v>316</v>
      </c>
      <c r="AI17" s="58" t="s">
        <v>1543</v>
      </c>
      <c r="AJ17" s="58" t="s">
        <v>1544</v>
      </c>
      <c r="AK17" s="58" t="s">
        <v>291</v>
      </c>
      <c r="AL17" s="58" t="s">
        <v>1549</v>
      </c>
      <c r="AM17" s="58" t="s">
        <v>1550</v>
      </c>
      <c r="AN17" s="58" t="s">
        <v>587</v>
      </c>
      <c r="AO17" s="58" t="s">
        <v>1551</v>
      </c>
      <c r="AP17" s="58" t="s">
        <v>1552</v>
      </c>
      <c r="AQ17" s="58"/>
      <c r="AR17" s="58"/>
      <c r="AS17" s="58"/>
      <c r="AT17" s="61"/>
      <c r="AU17" s="61"/>
      <c r="AV17" s="61"/>
      <c r="AW17" s="61"/>
      <c r="AX17" s="61"/>
      <c r="AY17" s="61"/>
      <c r="AZ17" s="66"/>
    </row>
    <row r="18" spans="1:54" s="44" customFormat="1" ht="43.5" customHeight="1" x14ac:dyDescent="0.25">
      <c r="A18" s="167" t="s">
        <v>1789</v>
      </c>
      <c r="B18" s="58" t="s">
        <v>42</v>
      </c>
      <c r="C18" s="58" t="s">
        <v>1541</v>
      </c>
      <c r="D18" s="58" t="s">
        <v>1530</v>
      </c>
      <c r="E18" s="58" t="s">
        <v>1542</v>
      </c>
      <c r="F18" s="58" t="s">
        <v>1516</v>
      </c>
      <c r="G18" s="58" t="s">
        <v>1517</v>
      </c>
      <c r="H18" s="58" t="s">
        <v>1518</v>
      </c>
      <c r="I18" s="58" t="s">
        <v>1445</v>
      </c>
      <c r="J18" s="58" t="s">
        <v>752</v>
      </c>
      <c r="K18" s="62">
        <v>631010000</v>
      </c>
      <c r="L18" s="58" t="s">
        <v>1532</v>
      </c>
      <c r="M18" s="58" t="s">
        <v>1399</v>
      </c>
      <c r="N18" s="58"/>
      <c r="O18" s="58"/>
      <c r="P18" s="58" t="s">
        <v>1790</v>
      </c>
      <c r="Q18" s="58"/>
      <c r="R18" s="58"/>
      <c r="S18" s="58">
        <v>0</v>
      </c>
      <c r="T18" s="58">
        <v>0</v>
      </c>
      <c r="U18" s="58">
        <v>100</v>
      </c>
      <c r="V18" s="58" t="s">
        <v>645</v>
      </c>
      <c r="W18" s="58" t="s">
        <v>1417</v>
      </c>
      <c r="X18" s="63">
        <v>1000</v>
      </c>
      <c r="Y18" s="82">
        <f>207*530.12</f>
        <v>109734.84</v>
      </c>
      <c r="Z18" s="82">
        <f t="shared" si="1"/>
        <v>109734840</v>
      </c>
      <c r="AA18" s="82">
        <f t="shared" si="0"/>
        <v>122903020.80000001</v>
      </c>
      <c r="AB18" s="63">
        <v>0</v>
      </c>
      <c r="AC18" s="63">
        <f>AB18*Y18</f>
        <v>0</v>
      </c>
      <c r="AD18" s="63">
        <f>IF(W18="С НДС",AC18*1.12, (IF(W18="НДС 8",AC18*1.08,AC18)))</f>
        <v>0</v>
      </c>
      <c r="AE18" s="62">
        <v>941040000097</v>
      </c>
      <c r="AF18" s="58"/>
      <c r="AG18" s="58"/>
      <c r="AH18" s="58" t="s">
        <v>316</v>
      </c>
      <c r="AI18" s="58" t="s">
        <v>1543</v>
      </c>
      <c r="AJ18" s="58" t="s">
        <v>1544</v>
      </c>
      <c r="AK18" s="58" t="s">
        <v>291</v>
      </c>
      <c r="AL18" s="80" t="s">
        <v>1743</v>
      </c>
      <c r="AM18" s="80" t="s">
        <v>1744</v>
      </c>
      <c r="AN18" s="58" t="s">
        <v>587</v>
      </c>
      <c r="AO18" s="58" t="s">
        <v>1553</v>
      </c>
      <c r="AP18" s="58" t="s">
        <v>1554</v>
      </c>
      <c r="AQ18" s="58"/>
      <c r="AR18" s="58"/>
      <c r="AS18" s="58"/>
      <c r="AT18" s="61"/>
      <c r="AU18" s="61"/>
      <c r="AV18" s="61"/>
      <c r="AW18" s="61"/>
      <c r="AX18" s="61"/>
      <c r="AY18" s="61"/>
      <c r="AZ18" s="66"/>
    </row>
    <row r="19" spans="1:54" s="45" customFormat="1" ht="40.5" customHeight="1" x14ac:dyDescent="0.25">
      <c r="A19" s="167" t="s">
        <v>1801</v>
      </c>
      <c r="B19" s="58" t="s">
        <v>43</v>
      </c>
      <c r="C19" s="58" t="s">
        <v>1802</v>
      </c>
      <c r="D19" s="58" t="s">
        <v>1530</v>
      </c>
      <c r="E19" s="58" t="s">
        <v>1803</v>
      </c>
      <c r="F19" s="58" t="s">
        <v>1516</v>
      </c>
      <c r="G19" s="58" t="s">
        <v>1517</v>
      </c>
      <c r="H19" s="58" t="s">
        <v>1518</v>
      </c>
      <c r="I19" s="58" t="s">
        <v>1448</v>
      </c>
      <c r="J19" s="58" t="s">
        <v>752</v>
      </c>
      <c r="K19" s="62">
        <v>631010000</v>
      </c>
      <c r="L19" s="58" t="s">
        <v>1532</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1804</v>
      </c>
      <c r="AJ19" s="58" t="s">
        <v>1805</v>
      </c>
      <c r="AK19" s="58" t="s">
        <v>291</v>
      </c>
      <c r="AL19" s="58" t="s">
        <v>1806</v>
      </c>
      <c r="AM19" s="58" t="s">
        <v>1807</v>
      </c>
      <c r="AN19" s="58" t="s">
        <v>587</v>
      </c>
      <c r="AO19" s="58" t="s">
        <v>1808</v>
      </c>
      <c r="AP19" s="58" t="s">
        <v>1809</v>
      </c>
      <c r="AS19" s="58"/>
      <c r="AT19" s="58"/>
      <c r="AU19" s="58"/>
      <c r="AV19" s="46"/>
      <c r="AW19" s="46"/>
      <c r="AX19" s="46"/>
      <c r="AY19" s="46"/>
      <c r="AZ19" s="40"/>
      <c r="BA19" s="40"/>
      <c r="BB19" s="40"/>
    </row>
    <row r="20" spans="1:54" s="29" customFormat="1" ht="45.75" customHeight="1" x14ac:dyDescent="0.25">
      <c r="A20" s="83">
        <v>1110009</v>
      </c>
      <c r="B20" s="58" t="s">
        <v>44</v>
      </c>
      <c r="C20" s="84" t="s">
        <v>1555</v>
      </c>
      <c r="D20" s="84" t="s">
        <v>1556</v>
      </c>
      <c r="E20" s="84" t="s">
        <v>1557</v>
      </c>
      <c r="F20" s="58" t="s">
        <v>1516</v>
      </c>
      <c r="G20" s="62">
        <v>631010000</v>
      </c>
      <c r="H20" s="84" t="s">
        <v>1451</v>
      </c>
      <c r="I20" s="58" t="s">
        <v>1444</v>
      </c>
      <c r="J20" s="84" t="s">
        <v>752</v>
      </c>
      <c r="K20" s="62">
        <v>631010000</v>
      </c>
      <c r="L20" s="84" t="s">
        <v>1558</v>
      </c>
      <c r="M20" s="84" t="s">
        <v>1399</v>
      </c>
      <c r="N20" s="62"/>
      <c r="O20" s="84"/>
      <c r="P20" s="58" t="s">
        <v>1446</v>
      </c>
      <c r="Q20" s="84"/>
      <c r="R20" s="84"/>
      <c r="S20" s="62">
        <v>0</v>
      </c>
      <c r="T20" s="62">
        <v>100</v>
      </c>
      <c r="U20" s="62">
        <v>0</v>
      </c>
      <c r="V20" s="84" t="s">
        <v>645</v>
      </c>
      <c r="W20" s="84" t="s">
        <v>1417</v>
      </c>
      <c r="X20" s="63">
        <v>290000</v>
      </c>
      <c r="Y20" s="63">
        <v>2171.8200000000002</v>
      </c>
      <c r="Z20" s="63">
        <f t="shared" ref="Z20:Z51" si="2">X20*Y20</f>
        <v>629827800</v>
      </c>
      <c r="AA20" s="63">
        <f t="shared" ref="AA20:AA37" si="3">Z20*1.12</f>
        <v>705407136.00000012</v>
      </c>
      <c r="AB20" s="85">
        <v>0</v>
      </c>
      <c r="AC20" s="85">
        <v>0</v>
      </c>
      <c r="AD20" s="85">
        <v>0</v>
      </c>
      <c r="AE20" s="62">
        <v>941040000097</v>
      </c>
      <c r="AF20" s="84"/>
      <c r="AG20" s="84"/>
      <c r="AH20" s="84" t="s">
        <v>160</v>
      </c>
      <c r="AI20" s="84" t="s">
        <v>1559</v>
      </c>
      <c r="AJ20" s="84" t="s">
        <v>1559</v>
      </c>
      <c r="AK20" s="84"/>
      <c r="AL20" s="84"/>
      <c r="AM20" s="84"/>
      <c r="AN20" s="84"/>
      <c r="AO20" s="84"/>
      <c r="AP20" s="84"/>
      <c r="AQ20" s="84"/>
      <c r="AR20" s="84"/>
      <c r="AS20" s="84"/>
      <c r="AT20" s="84"/>
      <c r="AU20" s="84"/>
      <c r="AV20" s="84"/>
      <c r="AW20" s="84"/>
      <c r="AX20" s="84"/>
      <c r="AY20" s="84"/>
      <c r="AZ20" s="47"/>
      <c r="BA20" s="32"/>
      <c r="BB20" s="32"/>
    </row>
    <row r="21" spans="1:54" s="29" customFormat="1" ht="43.5" customHeight="1" x14ac:dyDescent="0.25">
      <c r="A21" s="83">
        <v>1110069</v>
      </c>
      <c r="B21" s="58" t="s">
        <v>45</v>
      </c>
      <c r="C21" s="84" t="s">
        <v>1560</v>
      </c>
      <c r="D21" s="84" t="s">
        <v>1561</v>
      </c>
      <c r="E21" s="84" t="s">
        <v>1562</v>
      </c>
      <c r="F21" s="58" t="s">
        <v>1516</v>
      </c>
      <c r="G21" s="62">
        <v>631010000</v>
      </c>
      <c r="H21" s="84" t="s">
        <v>1451</v>
      </c>
      <c r="I21" s="58" t="s">
        <v>1445</v>
      </c>
      <c r="J21" s="84" t="s">
        <v>752</v>
      </c>
      <c r="K21" s="62">
        <v>631010000</v>
      </c>
      <c r="L21" s="84" t="s">
        <v>1558</v>
      </c>
      <c r="M21" s="84" t="s">
        <v>1391</v>
      </c>
      <c r="N21" s="62"/>
      <c r="O21" s="84"/>
      <c r="P21" s="58" t="s">
        <v>1446</v>
      </c>
      <c r="Q21" s="84"/>
      <c r="R21" s="84"/>
      <c r="S21" s="62">
        <v>0</v>
      </c>
      <c r="T21" s="62">
        <v>100</v>
      </c>
      <c r="U21" s="62">
        <v>0</v>
      </c>
      <c r="V21" s="84" t="s">
        <v>645</v>
      </c>
      <c r="W21" s="84" t="s">
        <v>1417</v>
      </c>
      <c r="X21" s="86">
        <v>60000</v>
      </c>
      <c r="Y21" s="86">
        <v>1517.86</v>
      </c>
      <c r="Z21" s="63">
        <v>91071600</v>
      </c>
      <c r="AA21" s="63">
        <v>102000192.00000001</v>
      </c>
      <c r="AB21" s="85">
        <v>0</v>
      </c>
      <c r="AC21" s="85">
        <v>0</v>
      </c>
      <c r="AD21" s="85">
        <v>0</v>
      </c>
      <c r="AE21" s="62">
        <v>941040000097</v>
      </c>
      <c r="AF21" s="84"/>
      <c r="AG21" s="84"/>
      <c r="AH21" s="84" t="s">
        <v>160</v>
      </c>
      <c r="AI21" s="84" t="s">
        <v>1563</v>
      </c>
      <c r="AJ21" s="84" t="s">
        <v>1563</v>
      </c>
      <c r="AK21" s="84"/>
      <c r="AL21" s="84"/>
      <c r="AM21" s="84"/>
      <c r="AN21" s="84"/>
      <c r="AO21" s="84"/>
      <c r="AP21" s="84"/>
      <c r="AQ21" s="84"/>
      <c r="AR21" s="84"/>
      <c r="AS21" s="84"/>
      <c r="AT21" s="84"/>
      <c r="AU21" s="84"/>
      <c r="AV21" s="84"/>
      <c r="AW21" s="84"/>
      <c r="AX21" s="84"/>
      <c r="AY21" s="84"/>
      <c r="AZ21" s="47"/>
      <c r="BA21" s="32"/>
      <c r="BB21" s="32"/>
    </row>
    <row r="22" spans="1:54" s="29" customFormat="1" ht="43.5" customHeight="1" x14ac:dyDescent="0.25">
      <c r="A22" s="83">
        <v>4110004</v>
      </c>
      <c r="B22" s="58" t="s">
        <v>46</v>
      </c>
      <c r="C22" s="84" t="s">
        <v>1564</v>
      </c>
      <c r="D22" s="84" t="s">
        <v>1565</v>
      </c>
      <c r="E22" s="84" t="s">
        <v>1566</v>
      </c>
      <c r="F22" s="58" t="s">
        <v>1516</v>
      </c>
      <c r="G22" s="62">
        <v>631010000</v>
      </c>
      <c r="H22" s="84" t="s">
        <v>1451</v>
      </c>
      <c r="I22" s="58" t="s">
        <v>1567</v>
      </c>
      <c r="J22" s="84" t="s">
        <v>752</v>
      </c>
      <c r="K22" s="62">
        <v>631010000</v>
      </c>
      <c r="L22" s="84" t="s">
        <v>1558</v>
      </c>
      <c r="M22" s="84" t="s">
        <v>1401</v>
      </c>
      <c r="N22" s="62"/>
      <c r="O22" s="84"/>
      <c r="P22" s="58" t="s">
        <v>1446</v>
      </c>
      <c r="Q22" s="84"/>
      <c r="R22" s="84"/>
      <c r="S22" s="62">
        <v>0</v>
      </c>
      <c r="T22" s="62">
        <v>100</v>
      </c>
      <c r="U22" s="62">
        <v>0</v>
      </c>
      <c r="V22" s="84" t="s">
        <v>619</v>
      </c>
      <c r="W22" s="84" t="s">
        <v>1417</v>
      </c>
      <c r="X22" s="63">
        <v>4625</v>
      </c>
      <c r="Y22" s="63">
        <v>2289</v>
      </c>
      <c r="Z22" s="63">
        <f t="shared" si="2"/>
        <v>10586625</v>
      </c>
      <c r="AA22" s="63">
        <f t="shared" si="3"/>
        <v>11857020.000000002</v>
      </c>
      <c r="AB22" s="85">
        <v>0</v>
      </c>
      <c r="AC22" s="85">
        <v>0</v>
      </c>
      <c r="AD22" s="85">
        <v>0</v>
      </c>
      <c r="AE22" s="62">
        <v>941040000097</v>
      </c>
      <c r="AF22" s="84"/>
      <c r="AG22" s="84"/>
      <c r="AH22" s="84" t="s">
        <v>587</v>
      </c>
      <c r="AI22" s="84" t="s">
        <v>1568</v>
      </c>
      <c r="AJ22" s="84" t="s">
        <v>1568</v>
      </c>
      <c r="AK22" s="84" t="s">
        <v>316</v>
      </c>
      <c r="AL22" s="84" t="s">
        <v>1565</v>
      </c>
      <c r="AM22" s="84" t="s">
        <v>1565</v>
      </c>
      <c r="AN22" s="84" t="s">
        <v>160</v>
      </c>
      <c r="AO22" s="84" t="s">
        <v>1569</v>
      </c>
      <c r="AP22" s="84" t="s">
        <v>1569</v>
      </c>
      <c r="AQ22" s="84"/>
      <c r="AR22" s="84"/>
      <c r="AS22" s="84"/>
      <c r="AT22" s="84"/>
      <c r="AU22" s="84"/>
      <c r="AV22" s="84"/>
      <c r="AW22" s="84"/>
      <c r="AX22" s="84"/>
      <c r="AY22" s="84"/>
      <c r="AZ22" s="47"/>
      <c r="BA22" s="32"/>
      <c r="BB22" s="32"/>
    </row>
    <row r="23" spans="1:54" s="29" customFormat="1" ht="43.5" customHeight="1" x14ac:dyDescent="0.25">
      <c r="A23" s="83">
        <v>4110054</v>
      </c>
      <c r="B23" s="58" t="s">
        <v>47</v>
      </c>
      <c r="C23" s="84" t="s">
        <v>1570</v>
      </c>
      <c r="D23" s="84" t="s">
        <v>1571</v>
      </c>
      <c r="E23" s="84" t="s">
        <v>1572</v>
      </c>
      <c r="F23" s="58" t="s">
        <v>1516</v>
      </c>
      <c r="G23" s="62">
        <v>631010000</v>
      </c>
      <c r="H23" s="84" t="s">
        <v>1451</v>
      </c>
      <c r="I23" s="58" t="s">
        <v>1567</v>
      </c>
      <c r="J23" s="84" t="s">
        <v>752</v>
      </c>
      <c r="K23" s="62">
        <v>631010000</v>
      </c>
      <c r="L23" s="84" t="s">
        <v>1558</v>
      </c>
      <c r="M23" s="84" t="s">
        <v>1401</v>
      </c>
      <c r="N23" s="62"/>
      <c r="O23" s="84"/>
      <c r="P23" s="58" t="s">
        <v>1446</v>
      </c>
      <c r="Q23" s="84"/>
      <c r="R23" s="84"/>
      <c r="S23" s="62">
        <v>0</v>
      </c>
      <c r="T23" s="62">
        <v>100</v>
      </c>
      <c r="U23" s="62">
        <v>0</v>
      </c>
      <c r="V23" s="84" t="s">
        <v>619</v>
      </c>
      <c r="W23" s="84" t="s">
        <v>1417</v>
      </c>
      <c r="X23" s="63">
        <v>4539</v>
      </c>
      <c r="Y23" s="63">
        <v>1392</v>
      </c>
      <c r="Z23" s="63">
        <f t="shared" si="2"/>
        <v>6318288</v>
      </c>
      <c r="AA23" s="63">
        <f t="shared" si="3"/>
        <v>7076482.5600000005</v>
      </c>
      <c r="AB23" s="85">
        <v>0</v>
      </c>
      <c r="AC23" s="85">
        <v>0</v>
      </c>
      <c r="AD23" s="85">
        <v>0</v>
      </c>
      <c r="AE23" s="62">
        <v>941040000097</v>
      </c>
      <c r="AF23" s="84"/>
      <c r="AG23" s="84"/>
      <c r="AH23" s="84" t="s">
        <v>160</v>
      </c>
      <c r="AI23" s="84" t="s">
        <v>1573</v>
      </c>
      <c r="AJ23" s="84" t="s">
        <v>1573</v>
      </c>
      <c r="AK23" s="84"/>
      <c r="AL23" s="84"/>
      <c r="AM23" s="84"/>
      <c r="AN23" s="84"/>
      <c r="AO23" s="84"/>
      <c r="AP23" s="84"/>
      <c r="AQ23" s="84"/>
      <c r="AR23" s="84"/>
      <c r="AS23" s="84"/>
      <c r="AT23" s="84"/>
      <c r="AU23" s="84"/>
      <c r="AV23" s="84"/>
      <c r="AW23" s="84"/>
      <c r="AX23" s="84"/>
      <c r="AY23" s="84"/>
      <c r="AZ23" s="47"/>
      <c r="BA23" s="32"/>
      <c r="BB23" s="32"/>
    </row>
    <row r="24" spans="1:54" s="29" customFormat="1" ht="43.5" customHeight="1" x14ac:dyDescent="0.25">
      <c r="A24" s="83">
        <v>2700261</v>
      </c>
      <c r="B24" s="58" t="s">
        <v>48</v>
      </c>
      <c r="C24" s="84" t="s">
        <v>1574</v>
      </c>
      <c r="D24" s="84" t="s">
        <v>1575</v>
      </c>
      <c r="E24" s="84" t="s">
        <v>1576</v>
      </c>
      <c r="F24" s="58" t="s">
        <v>1516</v>
      </c>
      <c r="G24" s="62">
        <v>631010000</v>
      </c>
      <c r="H24" s="84" t="s">
        <v>1451</v>
      </c>
      <c r="I24" s="58" t="s">
        <v>1444</v>
      </c>
      <c r="J24" s="84" t="s">
        <v>752</v>
      </c>
      <c r="K24" s="62">
        <v>631010000</v>
      </c>
      <c r="L24" s="84" t="s">
        <v>1558</v>
      </c>
      <c r="M24" s="84" t="s">
        <v>1401</v>
      </c>
      <c r="N24" s="62"/>
      <c r="O24" s="84"/>
      <c r="P24" s="58" t="s">
        <v>1446</v>
      </c>
      <c r="Q24" s="84"/>
      <c r="R24" s="84"/>
      <c r="S24" s="62">
        <v>0</v>
      </c>
      <c r="T24" s="62">
        <v>100</v>
      </c>
      <c r="U24" s="62">
        <v>0</v>
      </c>
      <c r="V24" s="84" t="s">
        <v>647</v>
      </c>
      <c r="W24" s="84" t="s">
        <v>1417</v>
      </c>
      <c r="X24" s="85">
        <v>0</v>
      </c>
      <c r="Y24" s="87">
        <v>229320</v>
      </c>
      <c r="Z24" s="87">
        <f>X24*Y24</f>
        <v>0</v>
      </c>
      <c r="AA24" s="87">
        <f>Z24*1.12</f>
        <v>0</v>
      </c>
      <c r="AB24" s="85">
        <v>0</v>
      </c>
      <c r="AC24" s="85">
        <v>0</v>
      </c>
      <c r="AD24" s="85">
        <v>0</v>
      </c>
      <c r="AE24" s="62">
        <v>941040000097</v>
      </c>
      <c r="AF24" s="84"/>
      <c r="AG24" s="84"/>
      <c r="AH24" s="84" t="s">
        <v>587</v>
      </c>
      <c r="AI24" s="84" t="s">
        <v>1577</v>
      </c>
      <c r="AJ24" s="84" t="s">
        <v>1578</v>
      </c>
      <c r="AK24" s="84" t="s">
        <v>512</v>
      </c>
      <c r="AL24" s="84" t="s">
        <v>1579</v>
      </c>
      <c r="AM24" s="84" t="s">
        <v>1580</v>
      </c>
      <c r="AN24" s="84" t="s">
        <v>316</v>
      </c>
      <c r="AO24" s="84" t="s">
        <v>1581</v>
      </c>
      <c r="AP24" s="84" t="s">
        <v>1582</v>
      </c>
      <c r="AQ24" s="84"/>
      <c r="AR24" s="84"/>
      <c r="AS24" s="84"/>
      <c r="AT24" s="84"/>
      <c r="AU24" s="84"/>
      <c r="AV24" s="84"/>
      <c r="AW24" s="84"/>
      <c r="AX24" s="84"/>
      <c r="AY24" s="84"/>
      <c r="AZ24" s="47"/>
      <c r="BA24" s="32"/>
      <c r="BB24" s="32"/>
    </row>
    <row r="25" spans="1:54" s="29" customFormat="1" ht="43.5" customHeight="1" x14ac:dyDescent="0.25">
      <c r="A25" s="83">
        <v>2700247</v>
      </c>
      <c r="B25" s="58" t="s">
        <v>49</v>
      </c>
      <c r="C25" s="84" t="s">
        <v>1583</v>
      </c>
      <c r="D25" s="84" t="s">
        <v>1575</v>
      </c>
      <c r="E25" s="84" t="s">
        <v>1584</v>
      </c>
      <c r="F25" s="58" t="s">
        <v>1516</v>
      </c>
      <c r="G25" s="62">
        <v>631010000</v>
      </c>
      <c r="H25" s="84" t="s">
        <v>1451</v>
      </c>
      <c r="I25" s="58" t="s">
        <v>1444</v>
      </c>
      <c r="J25" s="84" t="s">
        <v>752</v>
      </c>
      <c r="K25" s="62">
        <v>631010000</v>
      </c>
      <c r="L25" s="84" t="s">
        <v>1558</v>
      </c>
      <c r="M25" s="84" t="s">
        <v>1401</v>
      </c>
      <c r="N25" s="62"/>
      <c r="O25" s="84"/>
      <c r="P25" s="58" t="s">
        <v>1446</v>
      </c>
      <c r="Q25" s="84"/>
      <c r="R25" s="84"/>
      <c r="S25" s="62">
        <v>0</v>
      </c>
      <c r="T25" s="62">
        <v>100</v>
      </c>
      <c r="U25" s="62">
        <v>0</v>
      </c>
      <c r="V25" s="84" t="s">
        <v>647</v>
      </c>
      <c r="W25" s="84" t="s">
        <v>1417</v>
      </c>
      <c r="X25" s="88">
        <v>0</v>
      </c>
      <c r="Y25" s="87">
        <v>709800</v>
      </c>
      <c r="Z25" s="87">
        <f>X25*Y25</f>
        <v>0</v>
      </c>
      <c r="AA25" s="87">
        <f>Z25*1.12</f>
        <v>0</v>
      </c>
      <c r="AB25" s="85">
        <v>0</v>
      </c>
      <c r="AC25" s="85">
        <v>0</v>
      </c>
      <c r="AD25" s="85">
        <v>0</v>
      </c>
      <c r="AE25" s="62">
        <v>941040000097</v>
      </c>
      <c r="AF25" s="84"/>
      <c r="AG25" s="84"/>
      <c r="AH25" s="84" t="s">
        <v>583</v>
      </c>
      <c r="AI25" s="84" t="s">
        <v>1585</v>
      </c>
      <c r="AJ25" s="84" t="s">
        <v>1585</v>
      </c>
      <c r="AK25" s="84" t="s">
        <v>512</v>
      </c>
      <c r="AL25" s="84" t="s">
        <v>1586</v>
      </c>
      <c r="AM25" s="84" t="s">
        <v>1586</v>
      </c>
      <c r="AN25" s="84"/>
      <c r="AO25" s="84"/>
      <c r="AP25" s="84"/>
      <c r="AQ25" s="84"/>
      <c r="AR25" s="84"/>
      <c r="AS25" s="84"/>
      <c r="AT25" s="84"/>
      <c r="AU25" s="84"/>
      <c r="AV25" s="84"/>
      <c r="AW25" s="84"/>
      <c r="AX25" s="84"/>
      <c r="AY25" s="84"/>
      <c r="AZ25" s="47"/>
      <c r="BA25" s="32"/>
      <c r="BB25" s="32"/>
    </row>
    <row r="26" spans="1:54" s="29" customFormat="1" ht="43.5" customHeight="1" x14ac:dyDescent="0.25">
      <c r="A26" s="83">
        <v>2700095</v>
      </c>
      <c r="B26" s="58" t="s">
        <v>50</v>
      </c>
      <c r="C26" s="84" t="s">
        <v>1587</v>
      </c>
      <c r="D26" s="84" t="s">
        <v>1588</v>
      </c>
      <c r="E26" s="84" t="s">
        <v>1589</v>
      </c>
      <c r="F26" s="58" t="s">
        <v>1516</v>
      </c>
      <c r="G26" s="62">
        <v>631010000</v>
      </c>
      <c r="H26" s="84" t="s">
        <v>1451</v>
      </c>
      <c r="I26" s="58" t="s">
        <v>1444</v>
      </c>
      <c r="J26" s="84" t="s">
        <v>752</v>
      </c>
      <c r="K26" s="62">
        <v>631010000</v>
      </c>
      <c r="L26" s="84" t="s">
        <v>1558</v>
      </c>
      <c r="M26" s="84" t="s">
        <v>1401</v>
      </c>
      <c r="N26" s="62"/>
      <c r="O26" s="84"/>
      <c r="P26" s="58" t="s">
        <v>1446</v>
      </c>
      <c r="Q26" s="84"/>
      <c r="R26" s="84"/>
      <c r="S26" s="62">
        <v>0</v>
      </c>
      <c r="T26" s="62">
        <v>100</v>
      </c>
      <c r="U26" s="62">
        <v>0</v>
      </c>
      <c r="V26" s="84" t="s">
        <v>645</v>
      </c>
      <c r="W26" s="84" t="s">
        <v>1417</v>
      </c>
      <c r="X26" s="63">
        <v>43400</v>
      </c>
      <c r="Y26" s="89">
        <v>2681.67</v>
      </c>
      <c r="Z26" s="89">
        <f>X26*Y26</f>
        <v>116384478</v>
      </c>
      <c r="AA26" s="89">
        <f>Z26*1.12</f>
        <v>130350615.36000001</v>
      </c>
      <c r="AB26" s="85">
        <v>0</v>
      </c>
      <c r="AC26" s="85">
        <v>0</v>
      </c>
      <c r="AD26" s="85">
        <v>0</v>
      </c>
      <c r="AE26" s="62">
        <v>941040000097</v>
      </c>
      <c r="AF26" s="84"/>
      <c r="AG26" s="84"/>
      <c r="AH26" s="84" t="s">
        <v>512</v>
      </c>
      <c r="AI26" s="84" t="s">
        <v>1590</v>
      </c>
      <c r="AJ26" s="84" t="s">
        <v>1590</v>
      </c>
      <c r="AK26" s="84" t="s">
        <v>316</v>
      </c>
      <c r="AL26" s="84" t="s">
        <v>1591</v>
      </c>
      <c r="AM26" s="84" t="s">
        <v>1592</v>
      </c>
      <c r="AN26" s="84"/>
      <c r="AO26" s="84"/>
      <c r="AP26" s="84"/>
      <c r="AQ26" s="84"/>
      <c r="AR26" s="84"/>
      <c r="AS26" s="84"/>
      <c r="AT26" s="84"/>
      <c r="AU26" s="84"/>
      <c r="AV26" s="84"/>
      <c r="AW26" s="84"/>
      <c r="AX26" s="84"/>
      <c r="AY26" s="84"/>
      <c r="AZ26" s="47"/>
      <c r="BA26" s="32"/>
      <c r="BB26" s="32"/>
    </row>
    <row r="27" spans="1:54" s="29" customFormat="1" ht="43.5" customHeight="1" x14ac:dyDescent="0.25">
      <c r="A27" s="83">
        <v>2700246</v>
      </c>
      <c r="B27" s="58" t="s">
        <v>51</v>
      </c>
      <c r="C27" s="84" t="s">
        <v>1583</v>
      </c>
      <c r="D27" s="84" t="s">
        <v>1575</v>
      </c>
      <c r="E27" s="84" t="s">
        <v>1584</v>
      </c>
      <c r="F27" s="58" t="s">
        <v>1516</v>
      </c>
      <c r="G27" s="62">
        <v>631010000</v>
      </c>
      <c r="H27" s="84" t="s">
        <v>1451</v>
      </c>
      <c r="I27" s="58" t="s">
        <v>1444</v>
      </c>
      <c r="J27" s="84" t="s">
        <v>752</v>
      </c>
      <c r="K27" s="62">
        <v>631010000</v>
      </c>
      <c r="L27" s="84" t="s">
        <v>1558</v>
      </c>
      <c r="M27" s="84" t="s">
        <v>1401</v>
      </c>
      <c r="N27" s="62"/>
      <c r="O27" s="84"/>
      <c r="P27" s="58" t="s">
        <v>1446</v>
      </c>
      <c r="Q27" s="84"/>
      <c r="R27" s="84"/>
      <c r="S27" s="62">
        <v>0</v>
      </c>
      <c r="T27" s="62">
        <v>100</v>
      </c>
      <c r="U27" s="62">
        <v>0</v>
      </c>
      <c r="V27" s="84" t="s">
        <v>647</v>
      </c>
      <c r="W27" s="84" t="s">
        <v>1417</v>
      </c>
      <c r="X27" s="88">
        <v>0</v>
      </c>
      <c r="Y27" s="87">
        <v>709800</v>
      </c>
      <c r="Z27" s="87">
        <f>X27*Y27</f>
        <v>0</v>
      </c>
      <c r="AA27" s="87">
        <f>Z27*1.12</f>
        <v>0</v>
      </c>
      <c r="AB27" s="85">
        <v>0</v>
      </c>
      <c r="AC27" s="85">
        <v>0</v>
      </c>
      <c r="AD27" s="85">
        <v>0</v>
      </c>
      <c r="AE27" s="62">
        <v>941040000097</v>
      </c>
      <c r="AF27" s="84"/>
      <c r="AG27" s="84"/>
      <c r="AH27" s="84" t="s">
        <v>583</v>
      </c>
      <c r="AI27" s="84" t="s">
        <v>1593</v>
      </c>
      <c r="AJ27" s="84" t="s">
        <v>1593</v>
      </c>
      <c r="AK27" s="84" t="s">
        <v>512</v>
      </c>
      <c r="AL27" s="84" t="s">
        <v>1594</v>
      </c>
      <c r="AM27" s="84" t="s">
        <v>1594</v>
      </c>
      <c r="AN27" s="84" t="s">
        <v>289</v>
      </c>
      <c r="AO27" s="84" t="s">
        <v>1595</v>
      </c>
      <c r="AP27" s="84" t="s">
        <v>1595</v>
      </c>
      <c r="AQ27" s="84"/>
      <c r="AR27" s="84"/>
      <c r="AS27" s="84"/>
      <c r="AT27" s="84"/>
      <c r="AU27" s="84"/>
      <c r="AV27" s="84"/>
      <c r="AW27" s="84"/>
      <c r="AX27" s="84"/>
      <c r="AY27" s="84"/>
      <c r="AZ27" s="47"/>
      <c r="BA27" s="32"/>
      <c r="BB27" s="32"/>
    </row>
    <row r="28" spans="1:54" s="29" customFormat="1" ht="43.5" customHeight="1" x14ac:dyDescent="0.25">
      <c r="A28" s="83">
        <v>1130209</v>
      </c>
      <c r="B28" s="58" t="s">
        <v>52</v>
      </c>
      <c r="C28" s="84" t="s">
        <v>1596</v>
      </c>
      <c r="D28" s="84" t="s">
        <v>1597</v>
      </c>
      <c r="E28" s="84" t="s">
        <v>1598</v>
      </c>
      <c r="F28" s="58" t="s">
        <v>1516</v>
      </c>
      <c r="G28" s="62">
        <v>631010000</v>
      </c>
      <c r="H28" s="84" t="s">
        <v>1451</v>
      </c>
      <c r="I28" s="58" t="s">
        <v>1444</v>
      </c>
      <c r="J28" s="84" t="s">
        <v>752</v>
      </c>
      <c r="K28" s="62">
        <v>631010000</v>
      </c>
      <c r="L28" s="84" t="s">
        <v>1558</v>
      </c>
      <c r="M28" s="84" t="s">
        <v>1401</v>
      </c>
      <c r="N28" s="84"/>
      <c r="O28" s="84"/>
      <c r="P28" s="84" t="s">
        <v>1446</v>
      </c>
      <c r="Q28" s="84"/>
      <c r="R28" s="84"/>
      <c r="S28" s="62">
        <v>0</v>
      </c>
      <c r="T28" s="62">
        <v>100</v>
      </c>
      <c r="U28" s="62">
        <v>0</v>
      </c>
      <c r="V28" s="84" t="s">
        <v>645</v>
      </c>
      <c r="W28" s="84" t="s">
        <v>1417</v>
      </c>
      <c r="X28" s="63">
        <v>13000</v>
      </c>
      <c r="Y28" s="63">
        <v>3228.3</v>
      </c>
      <c r="Z28" s="63">
        <f t="shared" si="2"/>
        <v>41967900</v>
      </c>
      <c r="AA28" s="63">
        <f t="shared" si="3"/>
        <v>47004048.000000007</v>
      </c>
      <c r="AB28" s="85">
        <v>0</v>
      </c>
      <c r="AC28" s="85">
        <v>0</v>
      </c>
      <c r="AD28" s="85">
        <v>0</v>
      </c>
      <c r="AE28" s="62">
        <v>941040000097</v>
      </c>
      <c r="AF28" s="84"/>
      <c r="AG28" s="84"/>
      <c r="AH28" s="84" t="s">
        <v>292</v>
      </c>
      <c r="AI28" s="84" t="s">
        <v>1599</v>
      </c>
      <c r="AJ28" s="84" t="s">
        <v>1600</v>
      </c>
      <c r="AK28" s="84" t="s">
        <v>160</v>
      </c>
      <c r="AL28" s="84" t="s">
        <v>1601</v>
      </c>
      <c r="AM28" s="84" t="s">
        <v>1601</v>
      </c>
      <c r="AN28" s="84"/>
      <c r="AO28" s="84"/>
      <c r="AP28" s="84"/>
      <c r="AQ28" s="84"/>
      <c r="AR28" s="84"/>
      <c r="AS28" s="84"/>
      <c r="AT28" s="84"/>
      <c r="AU28" s="84"/>
      <c r="AV28" s="84"/>
      <c r="AW28" s="84"/>
      <c r="AX28" s="84"/>
      <c r="AY28" s="84"/>
      <c r="AZ28" s="47"/>
      <c r="BA28" s="32"/>
      <c r="BB28" s="32"/>
    </row>
    <row r="29" spans="1:54" s="29" customFormat="1" ht="43.5" customHeight="1" x14ac:dyDescent="0.25">
      <c r="A29" s="83">
        <v>1130211</v>
      </c>
      <c r="B29" s="58" t="s">
        <v>53</v>
      </c>
      <c r="C29" s="84" t="s">
        <v>1602</v>
      </c>
      <c r="D29" s="84" t="s">
        <v>1597</v>
      </c>
      <c r="E29" s="84" t="s">
        <v>1603</v>
      </c>
      <c r="F29" s="58" t="s">
        <v>1516</v>
      </c>
      <c r="G29" s="62">
        <v>631010000</v>
      </c>
      <c r="H29" s="84" t="s">
        <v>1451</v>
      </c>
      <c r="I29" s="58" t="s">
        <v>1444</v>
      </c>
      <c r="J29" s="84" t="s">
        <v>752</v>
      </c>
      <c r="K29" s="62">
        <v>631010000</v>
      </c>
      <c r="L29" s="84" t="s">
        <v>1558</v>
      </c>
      <c r="M29" s="84" t="s">
        <v>1401</v>
      </c>
      <c r="N29" s="84"/>
      <c r="O29" s="84"/>
      <c r="P29" s="84" t="s">
        <v>1446</v>
      </c>
      <c r="Q29" s="84"/>
      <c r="R29" s="84"/>
      <c r="S29" s="62">
        <v>0</v>
      </c>
      <c r="T29" s="62">
        <v>100</v>
      </c>
      <c r="U29" s="62">
        <v>0</v>
      </c>
      <c r="V29" s="84" t="s">
        <v>645</v>
      </c>
      <c r="W29" s="84" t="s">
        <v>1417</v>
      </c>
      <c r="X29" s="63">
        <v>21250</v>
      </c>
      <c r="Y29" s="63">
        <v>3228.3</v>
      </c>
      <c r="Z29" s="63">
        <f t="shared" si="2"/>
        <v>68601375</v>
      </c>
      <c r="AA29" s="63">
        <f t="shared" si="3"/>
        <v>76833540</v>
      </c>
      <c r="AB29" s="85">
        <v>0</v>
      </c>
      <c r="AC29" s="85">
        <v>0</v>
      </c>
      <c r="AD29" s="85">
        <v>0</v>
      </c>
      <c r="AE29" s="62">
        <v>941040000097</v>
      </c>
      <c r="AF29" s="84"/>
      <c r="AG29" s="84"/>
      <c r="AH29" s="84" t="s">
        <v>292</v>
      </c>
      <c r="AI29" s="84" t="s">
        <v>1599</v>
      </c>
      <c r="AJ29" s="84" t="s">
        <v>1600</v>
      </c>
      <c r="AK29" s="84" t="s">
        <v>160</v>
      </c>
      <c r="AL29" s="84" t="s">
        <v>1601</v>
      </c>
      <c r="AM29" s="84" t="s">
        <v>1601</v>
      </c>
      <c r="AN29" s="84"/>
      <c r="AO29" s="84"/>
      <c r="AP29" s="84"/>
      <c r="AQ29" s="84"/>
      <c r="AR29" s="84"/>
      <c r="AS29" s="84"/>
      <c r="AT29" s="84"/>
      <c r="AU29" s="84"/>
      <c r="AV29" s="84"/>
      <c r="AW29" s="84"/>
      <c r="AX29" s="84"/>
      <c r="AY29" s="84"/>
      <c r="AZ29" s="47"/>
      <c r="BA29" s="32"/>
      <c r="BB29" s="32"/>
    </row>
    <row r="30" spans="1:54" s="29" customFormat="1" ht="43.5" customHeight="1" x14ac:dyDescent="0.25">
      <c r="A30" s="83">
        <v>3100002</v>
      </c>
      <c r="B30" s="58" t="s">
        <v>54</v>
      </c>
      <c r="C30" s="84" t="s">
        <v>1604</v>
      </c>
      <c r="D30" s="84" t="s">
        <v>1605</v>
      </c>
      <c r="E30" s="84" t="s">
        <v>1606</v>
      </c>
      <c r="F30" s="58" t="s">
        <v>1516</v>
      </c>
      <c r="G30" s="62">
        <v>631010000</v>
      </c>
      <c r="H30" s="84" t="s">
        <v>1451</v>
      </c>
      <c r="I30" s="58" t="s">
        <v>1444</v>
      </c>
      <c r="J30" s="84" t="s">
        <v>752</v>
      </c>
      <c r="K30" s="62">
        <v>631010000</v>
      </c>
      <c r="L30" s="84" t="s">
        <v>1558</v>
      </c>
      <c r="M30" s="84" t="s">
        <v>1393</v>
      </c>
      <c r="N30" s="84"/>
      <c r="O30" s="84"/>
      <c r="P30" s="84"/>
      <c r="Q30" s="60">
        <v>45658</v>
      </c>
      <c r="R30" s="60">
        <v>46022</v>
      </c>
      <c r="S30" s="62">
        <v>100</v>
      </c>
      <c r="T30" s="62">
        <v>0</v>
      </c>
      <c r="U30" s="62">
        <v>0</v>
      </c>
      <c r="V30" s="84" t="s">
        <v>647</v>
      </c>
      <c r="W30" s="84" t="s">
        <v>1417</v>
      </c>
      <c r="X30" s="63">
        <v>9500</v>
      </c>
      <c r="Y30" s="90">
        <v>226691.91</v>
      </c>
      <c r="Z30" s="63">
        <f t="shared" si="2"/>
        <v>2153573145</v>
      </c>
      <c r="AA30" s="63">
        <f t="shared" si="3"/>
        <v>2412001922.4000001</v>
      </c>
      <c r="AB30" s="85">
        <v>0</v>
      </c>
      <c r="AC30" s="85">
        <v>0</v>
      </c>
      <c r="AD30" s="85">
        <v>0</v>
      </c>
      <c r="AE30" s="62">
        <v>941040000097</v>
      </c>
      <c r="AF30" s="84"/>
      <c r="AG30" s="84"/>
      <c r="AH30" s="84" t="s">
        <v>512</v>
      </c>
      <c r="AI30" s="84" t="s">
        <v>1607</v>
      </c>
      <c r="AJ30" s="84" t="s">
        <v>1608</v>
      </c>
      <c r="AK30" s="84" t="s">
        <v>407</v>
      </c>
      <c r="AL30" s="84" t="s">
        <v>1609</v>
      </c>
      <c r="AM30" s="84" t="s">
        <v>1610</v>
      </c>
      <c r="AN30" s="84" t="s">
        <v>316</v>
      </c>
      <c r="AO30" s="84" t="s">
        <v>1611</v>
      </c>
      <c r="AP30" s="84" t="s">
        <v>1611</v>
      </c>
      <c r="AQ30" s="84"/>
      <c r="AR30" s="84"/>
      <c r="AS30" s="84"/>
      <c r="AT30" s="84"/>
      <c r="AU30" s="84"/>
      <c r="AV30" s="84"/>
      <c r="AW30" s="84"/>
      <c r="AX30" s="84"/>
      <c r="AY30" s="84"/>
      <c r="AZ30" s="47"/>
      <c r="BA30" s="32"/>
      <c r="BB30" s="32"/>
    </row>
    <row r="31" spans="1:54" s="29" customFormat="1" ht="43.5" customHeight="1" x14ac:dyDescent="0.25">
      <c r="A31" s="83">
        <v>3100016</v>
      </c>
      <c r="B31" s="58" t="s">
        <v>55</v>
      </c>
      <c r="C31" s="84" t="s">
        <v>1612</v>
      </c>
      <c r="D31" s="84" t="s">
        <v>1613</v>
      </c>
      <c r="E31" s="84" t="s">
        <v>1614</v>
      </c>
      <c r="F31" s="58" t="s">
        <v>1516</v>
      </c>
      <c r="G31" s="62">
        <v>631010000</v>
      </c>
      <c r="H31" s="84" t="s">
        <v>1451</v>
      </c>
      <c r="I31" s="58" t="s">
        <v>1724</v>
      </c>
      <c r="J31" s="84" t="s">
        <v>752</v>
      </c>
      <c r="K31" s="62">
        <v>631010000</v>
      </c>
      <c r="L31" s="84" t="s">
        <v>1558</v>
      </c>
      <c r="M31" s="84" t="s">
        <v>1393</v>
      </c>
      <c r="N31" s="84"/>
      <c r="O31" s="84"/>
      <c r="P31" s="84"/>
      <c r="Q31" s="60">
        <v>45658</v>
      </c>
      <c r="R31" s="60">
        <v>46022</v>
      </c>
      <c r="S31" s="62">
        <v>100</v>
      </c>
      <c r="T31" s="62">
        <v>0</v>
      </c>
      <c r="U31" s="62">
        <v>0</v>
      </c>
      <c r="V31" s="84" t="s">
        <v>647</v>
      </c>
      <c r="W31" s="84" t="s">
        <v>1417</v>
      </c>
      <c r="X31" s="63">
        <v>2240</v>
      </c>
      <c r="Y31" s="63">
        <v>13969.33</v>
      </c>
      <c r="Z31" s="63">
        <f t="shared" si="2"/>
        <v>31291299.199999999</v>
      </c>
      <c r="AA31" s="63">
        <f t="shared" si="3"/>
        <v>35046255.104000002</v>
      </c>
      <c r="AB31" s="85">
        <v>0</v>
      </c>
      <c r="AC31" s="85">
        <v>0</v>
      </c>
      <c r="AD31" s="85">
        <v>0</v>
      </c>
      <c r="AE31" s="62">
        <v>941040000097</v>
      </c>
      <c r="AF31" s="84"/>
      <c r="AG31" s="84"/>
      <c r="AH31" s="84" t="s">
        <v>583</v>
      </c>
      <c r="AI31" s="84" t="s">
        <v>1615</v>
      </c>
      <c r="AJ31" s="84" t="s">
        <v>1615</v>
      </c>
      <c r="AK31" s="84" t="s">
        <v>549</v>
      </c>
      <c r="AL31" s="84" t="s">
        <v>1616</v>
      </c>
      <c r="AM31" s="84" t="s">
        <v>1616</v>
      </c>
      <c r="AN31" s="84"/>
      <c r="AO31" s="84"/>
      <c r="AP31" s="84"/>
      <c r="AQ31" s="84"/>
      <c r="AR31" s="84"/>
      <c r="AS31" s="84"/>
      <c r="AT31" s="84"/>
      <c r="AU31" s="84"/>
      <c r="AV31" s="84"/>
      <c r="AW31" s="84"/>
      <c r="AX31" s="84"/>
      <c r="AY31" s="84"/>
      <c r="AZ31" s="47"/>
      <c r="BA31" s="32"/>
      <c r="BB31" s="32"/>
    </row>
    <row r="32" spans="1:54" s="29" customFormat="1" ht="43.5" customHeight="1" x14ac:dyDescent="0.25">
      <c r="A32" s="83">
        <v>3100045</v>
      </c>
      <c r="B32" s="58" t="s">
        <v>56</v>
      </c>
      <c r="C32" s="84" t="s">
        <v>1617</v>
      </c>
      <c r="D32" s="84" t="s">
        <v>1618</v>
      </c>
      <c r="E32" s="84" t="s">
        <v>1619</v>
      </c>
      <c r="F32" s="58" t="s">
        <v>1516</v>
      </c>
      <c r="G32" s="62">
        <v>631010000</v>
      </c>
      <c r="H32" s="84" t="s">
        <v>1451</v>
      </c>
      <c r="I32" s="58" t="s">
        <v>1444</v>
      </c>
      <c r="J32" s="84" t="s">
        <v>752</v>
      </c>
      <c r="K32" s="62">
        <v>631010000</v>
      </c>
      <c r="L32" s="84" t="s">
        <v>1558</v>
      </c>
      <c r="M32" s="84" t="s">
        <v>1389</v>
      </c>
      <c r="N32" s="84"/>
      <c r="O32" s="84"/>
      <c r="P32" s="84"/>
      <c r="Q32" s="60">
        <v>45658</v>
      </c>
      <c r="R32" s="60">
        <v>46022</v>
      </c>
      <c r="S32" s="62">
        <v>100</v>
      </c>
      <c r="T32" s="62">
        <v>0</v>
      </c>
      <c r="U32" s="62">
        <v>0</v>
      </c>
      <c r="V32" s="84" t="s">
        <v>647</v>
      </c>
      <c r="W32" s="84" t="s">
        <v>1417</v>
      </c>
      <c r="X32" s="63">
        <v>11600</v>
      </c>
      <c r="Y32" s="63">
        <v>37607</v>
      </c>
      <c r="Z32" s="63">
        <f t="shared" si="2"/>
        <v>436241200</v>
      </c>
      <c r="AA32" s="63">
        <f t="shared" si="3"/>
        <v>488590144.00000006</v>
      </c>
      <c r="AB32" s="85">
        <v>0</v>
      </c>
      <c r="AC32" s="85">
        <v>0</v>
      </c>
      <c r="AD32" s="85">
        <v>0</v>
      </c>
      <c r="AE32" s="62">
        <v>941040000097</v>
      </c>
      <c r="AF32" s="84"/>
      <c r="AG32" s="84"/>
      <c r="AH32" s="84" t="s">
        <v>407</v>
      </c>
      <c r="AI32" s="84" t="s">
        <v>1620</v>
      </c>
      <c r="AJ32" s="84" t="s">
        <v>1620</v>
      </c>
      <c r="AK32" s="84" t="s">
        <v>160</v>
      </c>
      <c r="AL32" s="84" t="s">
        <v>1621</v>
      </c>
      <c r="AM32" s="84" t="s">
        <v>1621</v>
      </c>
      <c r="AN32" s="84"/>
      <c r="AO32" s="84"/>
      <c r="AP32" s="84"/>
      <c r="AQ32" s="84"/>
      <c r="AR32" s="84"/>
      <c r="AS32" s="84"/>
      <c r="AT32" s="84"/>
      <c r="AU32" s="84"/>
      <c r="AV32" s="84"/>
      <c r="AW32" s="84"/>
      <c r="AX32" s="84"/>
      <c r="AY32" s="84"/>
      <c r="AZ32" s="47"/>
      <c r="BA32" s="32"/>
      <c r="BB32" s="32"/>
    </row>
    <row r="33" spans="1:58" s="29" customFormat="1" ht="43.5" customHeight="1" x14ac:dyDescent="0.25">
      <c r="A33" s="83">
        <v>3100098</v>
      </c>
      <c r="B33" s="58" t="s">
        <v>57</v>
      </c>
      <c r="C33" s="84" t="s">
        <v>1622</v>
      </c>
      <c r="D33" s="84" t="s">
        <v>1623</v>
      </c>
      <c r="E33" s="84" t="s">
        <v>1624</v>
      </c>
      <c r="F33" s="58" t="s">
        <v>1516</v>
      </c>
      <c r="G33" s="62">
        <v>631010000</v>
      </c>
      <c r="H33" s="84" t="s">
        <v>1451</v>
      </c>
      <c r="I33" s="58" t="s">
        <v>1724</v>
      </c>
      <c r="J33" s="84" t="s">
        <v>752</v>
      </c>
      <c r="K33" s="62">
        <v>631010000</v>
      </c>
      <c r="L33" s="84" t="s">
        <v>1558</v>
      </c>
      <c r="M33" s="84" t="s">
        <v>1399</v>
      </c>
      <c r="N33" s="84"/>
      <c r="O33" s="84"/>
      <c r="P33" s="84" t="s">
        <v>1446</v>
      </c>
      <c r="Q33" s="84"/>
      <c r="R33" s="84"/>
      <c r="S33" s="62">
        <v>100</v>
      </c>
      <c r="T33" s="62">
        <v>0</v>
      </c>
      <c r="U33" s="62">
        <v>0</v>
      </c>
      <c r="V33" s="84" t="s">
        <v>647</v>
      </c>
      <c r="W33" s="84" t="s">
        <v>1417</v>
      </c>
      <c r="X33" s="85">
        <v>210</v>
      </c>
      <c r="Y33" s="63">
        <v>518120</v>
      </c>
      <c r="Z33" s="63">
        <f t="shared" si="2"/>
        <v>108805200</v>
      </c>
      <c r="AA33" s="63">
        <f t="shared" si="3"/>
        <v>121861824.00000001</v>
      </c>
      <c r="AB33" s="85">
        <v>0</v>
      </c>
      <c r="AC33" s="85">
        <v>0</v>
      </c>
      <c r="AD33" s="85">
        <v>0</v>
      </c>
      <c r="AE33" s="62">
        <v>941040000097</v>
      </c>
      <c r="AF33" s="84"/>
      <c r="AG33" s="84"/>
      <c r="AH33" s="84" t="s">
        <v>549</v>
      </c>
      <c r="AI33" s="84" t="s">
        <v>1625</v>
      </c>
      <c r="AJ33" s="84" t="s">
        <v>1625</v>
      </c>
      <c r="AK33" s="84"/>
      <c r="AL33" s="84"/>
      <c r="AM33" s="84"/>
      <c r="AN33" s="84"/>
      <c r="AO33" s="84"/>
      <c r="AP33" s="84"/>
      <c r="AQ33" s="84"/>
      <c r="AR33" s="84"/>
      <c r="AS33" s="84"/>
      <c r="AT33" s="84"/>
      <c r="AU33" s="84"/>
      <c r="AV33" s="84"/>
      <c r="AW33" s="84"/>
      <c r="AX33" s="84"/>
      <c r="AY33" s="84"/>
      <c r="AZ33" s="47"/>
      <c r="BA33" s="32"/>
      <c r="BB33" s="32"/>
    </row>
    <row r="34" spans="1:58" s="29" customFormat="1" ht="43.5" customHeight="1" x14ac:dyDescent="0.25">
      <c r="A34" s="83">
        <v>3100138</v>
      </c>
      <c r="B34" s="58" t="s">
        <v>58</v>
      </c>
      <c r="C34" s="84" t="s">
        <v>1626</v>
      </c>
      <c r="D34" s="84" t="s">
        <v>1627</v>
      </c>
      <c r="E34" s="84" t="s">
        <v>1628</v>
      </c>
      <c r="F34" s="58" t="s">
        <v>1516</v>
      </c>
      <c r="G34" s="62">
        <v>631010000</v>
      </c>
      <c r="H34" s="84" t="s">
        <v>1451</v>
      </c>
      <c r="I34" s="58" t="s">
        <v>1444</v>
      </c>
      <c r="J34" s="84" t="s">
        <v>752</v>
      </c>
      <c r="K34" s="62">
        <v>631010000</v>
      </c>
      <c r="L34" s="84" t="s">
        <v>1558</v>
      </c>
      <c r="M34" s="84" t="s">
        <v>1393</v>
      </c>
      <c r="N34" s="84"/>
      <c r="O34" s="84"/>
      <c r="P34" s="84"/>
      <c r="Q34" s="60">
        <v>45658</v>
      </c>
      <c r="R34" s="60">
        <v>46022</v>
      </c>
      <c r="S34" s="62">
        <v>100</v>
      </c>
      <c r="T34" s="62">
        <v>0</v>
      </c>
      <c r="U34" s="62">
        <v>0</v>
      </c>
      <c r="V34" s="84" t="s">
        <v>647</v>
      </c>
      <c r="W34" s="84" t="s">
        <v>1417</v>
      </c>
      <c r="X34" s="85">
        <v>160.30000000000001</v>
      </c>
      <c r="Y34" s="63">
        <v>566288.4</v>
      </c>
      <c r="Z34" s="63">
        <f t="shared" si="2"/>
        <v>90776030.520000011</v>
      </c>
      <c r="AA34" s="63">
        <f t="shared" si="3"/>
        <v>101669154.18240002</v>
      </c>
      <c r="AB34" s="85">
        <v>0</v>
      </c>
      <c r="AC34" s="85">
        <v>0</v>
      </c>
      <c r="AD34" s="85">
        <v>0</v>
      </c>
      <c r="AE34" s="62">
        <v>941040000097</v>
      </c>
      <c r="AF34" s="84"/>
      <c r="AG34" s="84"/>
      <c r="AH34" s="84" t="s">
        <v>160</v>
      </c>
      <c r="AI34" s="84" t="s">
        <v>1629</v>
      </c>
      <c r="AJ34" s="84" t="s">
        <v>1629</v>
      </c>
      <c r="AK34" s="84"/>
      <c r="AL34" s="84"/>
      <c r="AM34" s="84"/>
      <c r="AN34" s="84"/>
      <c r="AO34" s="84"/>
      <c r="AP34" s="84"/>
      <c r="AQ34" s="84"/>
      <c r="AR34" s="84"/>
      <c r="AS34" s="84"/>
      <c r="AT34" s="84"/>
      <c r="AU34" s="84"/>
      <c r="AV34" s="84"/>
      <c r="AW34" s="84"/>
      <c r="AX34" s="84"/>
      <c r="AY34" s="84"/>
      <c r="AZ34" s="47"/>
      <c r="BA34" s="32"/>
      <c r="BB34" s="32"/>
    </row>
    <row r="35" spans="1:58" s="29" customFormat="1" ht="43.5" customHeight="1" x14ac:dyDescent="0.25">
      <c r="A35" s="83">
        <v>3100203</v>
      </c>
      <c r="B35" s="58" t="s">
        <v>59</v>
      </c>
      <c r="C35" s="84" t="s">
        <v>1630</v>
      </c>
      <c r="D35" s="84" t="s">
        <v>1631</v>
      </c>
      <c r="E35" s="84" t="s">
        <v>1632</v>
      </c>
      <c r="F35" s="58" t="s">
        <v>1516</v>
      </c>
      <c r="G35" s="62">
        <v>631010000</v>
      </c>
      <c r="H35" s="84" t="s">
        <v>1451</v>
      </c>
      <c r="I35" s="58" t="s">
        <v>1444</v>
      </c>
      <c r="J35" s="84" t="s">
        <v>752</v>
      </c>
      <c r="K35" s="62">
        <v>631010000</v>
      </c>
      <c r="L35" s="84" t="s">
        <v>1558</v>
      </c>
      <c r="M35" s="84" t="s">
        <v>1401</v>
      </c>
      <c r="N35" s="84"/>
      <c r="O35" s="84"/>
      <c r="P35" s="84"/>
      <c r="Q35" s="60">
        <v>45658</v>
      </c>
      <c r="R35" s="60">
        <v>46022</v>
      </c>
      <c r="S35" s="62">
        <v>30</v>
      </c>
      <c r="T35" s="62">
        <v>0</v>
      </c>
      <c r="U35" s="62">
        <v>70</v>
      </c>
      <c r="V35" s="84" t="s">
        <v>647</v>
      </c>
      <c r="W35" s="84" t="s">
        <v>1417</v>
      </c>
      <c r="X35" s="63" t="s">
        <v>1723</v>
      </c>
      <c r="Y35" s="63">
        <v>286891</v>
      </c>
      <c r="Z35" s="63">
        <v>1146065281.4200001</v>
      </c>
      <c r="AA35" s="63">
        <v>1283593115.1900001</v>
      </c>
      <c r="AB35" s="85">
        <v>0</v>
      </c>
      <c r="AC35" s="85">
        <v>0</v>
      </c>
      <c r="AD35" s="85">
        <v>0</v>
      </c>
      <c r="AE35" s="62">
        <v>941040000097</v>
      </c>
      <c r="AF35" s="84"/>
      <c r="AG35" s="84"/>
      <c r="AH35" s="84" t="s">
        <v>160</v>
      </c>
      <c r="AI35" s="84" t="s">
        <v>1633</v>
      </c>
      <c r="AJ35" s="84" t="s">
        <v>1633</v>
      </c>
      <c r="AK35" s="84"/>
      <c r="AL35" s="84"/>
      <c r="AM35" s="84"/>
      <c r="AN35" s="84"/>
      <c r="AO35" s="84"/>
      <c r="AP35" s="84"/>
      <c r="AQ35" s="84"/>
      <c r="AR35" s="84"/>
      <c r="AS35" s="84"/>
      <c r="AT35" s="84"/>
      <c r="AU35" s="84"/>
      <c r="AV35" s="84"/>
      <c r="AW35" s="84"/>
      <c r="AX35" s="84"/>
      <c r="AY35" s="84"/>
      <c r="AZ35" s="47"/>
      <c r="BA35" s="32"/>
      <c r="BB35" s="32"/>
    </row>
    <row r="36" spans="1:58" s="33" customFormat="1" ht="39.75" customHeight="1" x14ac:dyDescent="0.25">
      <c r="A36" s="83">
        <v>3201125</v>
      </c>
      <c r="B36" s="58" t="s">
        <v>60</v>
      </c>
      <c r="C36" s="84" t="s">
        <v>1634</v>
      </c>
      <c r="D36" s="84" t="s">
        <v>1635</v>
      </c>
      <c r="E36" s="84" t="s">
        <v>1636</v>
      </c>
      <c r="F36" s="58" t="s">
        <v>1516</v>
      </c>
      <c r="G36" s="62">
        <v>631010000</v>
      </c>
      <c r="H36" s="84" t="s">
        <v>1451</v>
      </c>
      <c r="I36" s="58" t="s">
        <v>1444</v>
      </c>
      <c r="J36" s="84" t="s">
        <v>752</v>
      </c>
      <c r="K36" s="62">
        <v>631010000</v>
      </c>
      <c r="L36" s="84" t="s">
        <v>1558</v>
      </c>
      <c r="M36" s="84" t="s">
        <v>1401</v>
      </c>
      <c r="N36" s="84"/>
      <c r="O36" s="84"/>
      <c r="P36" s="84" t="s">
        <v>1446</v>
      </c>
      <c r="Q36" s="84"/>
      <c r="R36" s="84"/>
      <c r="S36" s="62">
        <v>0</v>
      </c>
      <c r="T36" s="62">
        <v>0</v>
      </c>
      <c r="U36" s="62">
        <v>100</v>
      </c>
      <c r="V36" s="84" t="s">
        <v>645</v>
      </c>
      <c r="W36" s="84" t="s">
        <v>1417</v>
      </c>
      <c r="X36" s="63">
        <v>2400</v>
      </c>
      <c r="Y36" s="63">
        <v>3303</v>
      </c>
      <c r="Z36" s="63">
        <f>X36*Y36</f>
        <v>7927200</v>
      </c>
      <c r="AA36" s="63">
        <f>Z36*1.12</f>
        <v>8878464</v>
      </c>
      <c r="AB36" s="85">
        <v>0</v>
      </c>
      <c r="AC36" s="85">
        <v>0</v>
      </c>
      <c r="AD36" s="85">
        <v>0</v>
      </c>
      <c r="AE36" s="62">
        <v>941040000097</v>
      </c>
      <c r="AF36" s="84"/>
      <c r="AG36" s="84"/>
      <c r="AH36" s="84" t="s">
        <v>316</v>
      </c>
      <c r="AI36" s="84" t="s">
        <v>1637</v>
      </c>
      <c r="AJ36" s="84" t="s">
        <v>1637</v>
      </c>
      <c r="AK36" s="84"/>
      <c r="AL36" s="84"/>
      <c r="AM36" s="84"/>
      <c r="AN36" s="84"/>
      <c r="AO36" s="84"/>
      <c r="AP36" s="84"/>
      <c r="AQ36" s="84"/>
      <c r="AR36" s="84"/>
      <c r="AS36" s="84"/>
      <c r="AT36" s="84"/>
      <c r="AU36" s="84"/>
      <c r="AV36" s="84"/>
      <c r="AW36" s="84"/>
      <c r="AX36" s="84"/>
      <c r="AY36" s="84"/>
      <c r="AZ36" s="47"/>
      <c r="BA36" s="32"/>
      <c r="BB36" s="32"/>
    </row>
    <row r="37" spans="1:58" s="33" customFormat="1" ht="39.75" customHeight="1" x14ac:dyDescent="0.25">
      <c r="A37" s="83">
        <v>3100154</v>
      </c>
      <c r="B37" s="58" t="s">
        <v>61</v>
      </c>
      <c r="C37" s="84" t="s">
        <v>1699</v>
      </c>
      <c r="D37" s="84" t="s">
        <v>1700</v>
      </c>
      <c r="E37" s="84" t="s">
        <v>1701</v>
      </c>
      <c r="F37" s="58" t="s">
        <v>1516</v>
      </c>
      <c r="G37" s="62">
        <v>631010000</v>
      </c>
      <c r="H37" s="84" t="s">
        <v>1451</v>
      </c>
      <c r="I37" s="58" t="s">
        <v>1444</v>
      </c>
      <c r="J37" s="84" t="s">
        <v>752</v>
      </c>
      <c r="K37" s="62">
        <v>631010000</v>
      </c>
      <c r="L37" s="84" t="s">
        <v>1558</v>
      </c>
      <c r="M37" s="84" t="s">
        <v>1393</v>
      </c>
      <c r="N37" s="84"/>
      <c r="O37" s="84"/>
      <c r="P37" s="84"/>
      <c r="Q37" s="60">
        <v>45658</v>
      </c>
      <c r="R37" s="60">
        <v>45808</v>
      </c>
      <c r="S37" s="62">
        <v>100</v>
      </c>
      <c r="T37" s="62">
        <v>0</v>
      </c>
      <c r="U37" s="62">
        <v>0</v>
      </c>
      <c r="V37" s="84" t="s">
        <v>647</v>
      </c>
      <c r="W37" s="84" t="s">
        <v>1417</v>
      </c>
      <c r="X37" s="63">
        <v>78.72</v>
      </c>
      <c r="Y37" s="63">
        <v>3083246</v>
      </c>
      <c r="Z37" s="63">
        <f t="shared" si="2"/>
        <v>242713125.12</v>
      </c>
      <c r="AA37" s="63">
        <f t="shared" si="3"/>
        <v>271838700.13440001</v>
      </c>
      <c r="AB37" s="85">
        <v>0</v>
      </c>
      <c r="AC37" s="85">
        <v>0</v>
      </c>
      <c r="AD37" s="85">
        <v>0</v>
      </c>
      <c r="AE37" s="62">
        <v>941040000097</v>
      </c>
      <c r="AF37" s="84"/>
      <c r="AG37" s="84"/>
      <c r="AH37" s="84" t="s">
        <v>316</v>
      </c>
      <c r="AI37" s="84" t="s">
        <v>1703</v>
      </c>
      <c r="AJ37" s="84" t="s">
        <v>1701</v>
      </c>
      <c r="AK37" s="84" t="s">
        <v>289</v>
      </c>
      <c r="AL37" s="84" t="s">
        <v>1702</v>
      </c>
      <c r="AM37" s="84" t="s">
        <v>1702</v>
      </c>
      <c r="AN37" s="84"/>
      <c r="AO37" s="84"/>
      <c r="AP37" s="84"/>
      <c r="AQ37" s="84"/>
      <c r="AR37" s="84"/>
      <c r="AS37" s="84"/>
      <c r="AT37" s="84"/>
      <c r="AU37" s="84"/>
      <c r="AV37" s="84"/>
      <c r="AW37" s="84"/>
      <c r="AX37" s="84"/>
      <c r="AY37" s="84"/>
      <c r="AZ37" s="47"/>
      <c r="BA37" s="36"/>
      <c r="BB37" s="36"/>
    </row>
    <row r="38" spans="1:58" s="33" customFormat="1" ht="37.5" customHeight="1" x14ac:dyDescent="0.25">
      <c r="A38" s="91" t="s">
        <v>1638</v>
      </c>
      <c r="B38" s="58" t="s">
        <v>62</v>
      </c>
      <c r="C38" s="59" t="s">
        <v>1645</v>
      </c>
      <c r="D38" s="59" t="s">
        <v>1646</v>
      </c>
      <c r="E38" s="59" t="s">
        <v>1647</v>
      </c>
      <c r="F38" s="59" t="s">
        <v>1667</v>
      </c>
      <c r="G38" s="62">
        <v>631010000</v>
      </c>
      <c r="H38" s="59" t="s">
        <v>1451</v>
      </c>
      <c r="I38" s="60">
        <v>45627</v>
      </c>
      <c r="J38" s="59" t="s">
        <v>752</v>
      </c>
      <c r="K38" s="62">
        <v>631010000</v>
      </c>
      <c r="L38" s="59" t="s">
        <v>1451</v>
      </c>
      <c r="M38" s="59" t="s">
        <v>1401</v>
      </c>
      <c r="N38" s="59"/>
      <c r="O38" s="59"/>
      <c r="P38" s="59"/>
      <c r="Q38" s="60">
        <v>45658</v>
      </c>
      <c r="R38" s="60">
        <v>46022</v>
      </c>
      <c r="S38" s="92">
        <v>0</v>
      </c>
      <c r="T38" s="92">
        <v>100</v>
      </c>
      <c r="U38" s="92">
        <v>0</v>
      </c>
      <c r="V38" s="59" t="s">
        <v>1668</v>
      </c>
      <c r="W38" s="59" t="s">
        <v>1417</v>
      </c>
      <c r="X38" s="59">
        <v>105235</v>
      </c>
      <c r="Y38" s="59">
        <v>22801.27</v>
      </c>
      <c r="Z38" s="63">
        <f t="shared" si="2"/>
        <v>2399491648.4499998</v>
      </c>
      <c r="AA38" s="59">
        <v>2687430646.2639999</v>
      </c>
      <c r="AB38" s="85">
        <v>0</v>
      </c>
      <c r="AC38" s="85">
        <v>0</v>
      </c>
      <c r="AD38" s="85">
        <v>0</v>
      </c>
      <c r="AE38" s="92">
        <v>941040000097</v>
      </c>
      <c r="AF38" s="92"/>
      <c r="AG38" s="92"/>
      <c r="AH38" s="61" t="s">
        <v>316</v>
      </c>
      <c r="AI38" s="59" t="s">
        <v>1648</v>
      </c>
      <c r="AJ38" s="59" t="s">
        <v>1649</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91" t="s">
        <v>1639</v>
      </c>
      <c r="B39" s="58" t="s">
        <v>63</v>
      </c>
      <c r="C39" s="59" t="s">
        <v>1650</v>
      </c>
      <c r="D39" s="59" t="s">
        <v>1646</v>
      </c>
      <c r="E39" s="59" t="s">
        <v>1651</v>
      </c>
      <c r="F39" s="59" t="s">
        <v>1667</v>
      </c>
      <c r="G39" s="62">
        <v>631010000</v>
      </c>
      <c r="H39" s="59" t="s">
        <v>1451</v>
      </c>
      <c r="I39" s="60">
        <v>45627</v>
      </c>
      <c r="J39" s="59" t="s">
        <v>752</v>
      </c>
      <c r="K39" s="62">
        <v>631010000</v>
      </c>
      <c r="L39" s="59" t="s">
        <v>1451</v>
      </c>
      <c r="M39" s="59" t="s">
        <v>1401</v>
      </c>
      <c r="N39" s="59"/>
      <c r="O39" s="59"/>
      <c r="P39" s="59"/>
      <c r="Q39" s="60">
        <v>45658</v>
      </c>
      <c r="R39" s="60">
        <v>46022</v>
      </c>
      <c r="S39" s="92">
        <v>0</v>
      </c>
      <c r="T39" s="92">
        <v>100</v>
      </c>
      <c r="U39" s="92">
        <v>0</v>
      </c>
      <c r="V39" s="59" t="s">
        <v>1668</v>
      </c>
      <c r="W39" s="59" t="s">
        <v>1417</v>
      </c>
      <c r="X39" s="59">
        <v>91768</v>
      </c>
      <c r="Y39" s="59">
        <v>23133.4</v>
      </c>
      <c r="Z39" s="63">
        <f t="shared" si="2"/>
        <v>2122905851.2</v>
      </c>
      <c r="AA39" s="59">
        <v>2377654553.3440003</v>
      </c>
      <c r="AB39" s="85">
        <v>0</v>
      </c>
      <c r="AC39" s="85">
        <v>0</v>
      </c>
      <c r="AD39" s="85">
        <v>0</v>
      </c>
      <c r="AE39" s="92">
        <v>941040000097</v>
      </c>
      <c r="AF39" s="92"/>
      <c r="AG39" s="92"/>
      <c r="AH39" s="61" t="s">
        <v>316</v>
      </c>
      <c r="AI39" s="59" t="s">
        <v>1652</v>
      </c>
      <c r="AJ39" s="59" t="s">
        <v>1653</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91" t="s">
        <v>1640</v>
      </c>
      <c r="B40" s="58" t="s">
        <v>64</v>
      </c>
      <c r="C40" s="59" t="s">
        <v>1654</v>
      </c>
      <c r="D40" s="59" t="s">
        <v>1655</v>
      </c>
      <c r="E40" s="59" t="s">
        <v>1656</v>
      </c>
      <c r="F40" s="59" t="s">
        <v>1667</v>
      </c>
      <c r="G40" s="62">
        <v>631010000</v>
      </c>
      <c r="H40" s="59" t="s">
        <v>1451</v>
      </c>
      <c r="I40" s="60">
        <v>45627</v>
      </c>
      <c r="J40" s="59" t="s">
        <v>752</v>
      </c>
      <c r="K40" s="62">
        <v>631010000</v>
      </c>
      <c r="L40" s="59" t="s">
        <v>1451</v>
      </c>
      <c r="M40" s="59" t="s">
        <v>1401</v>
      </c>
      <c r="N40" s="59"/>
      <c r="O40" s="59"/>
      <c r="P40" s="59"/>
      <c r="Q40" s="60">
        <v>45658</v>
      </c>
      <c r="R40" s="60">
        <v>46022</v>
      </c>
      <c r="S40" s="92">
        <v>0</v>
      </c>
      <c r="T40" s="92">
        <v>100</v>
      </c>
      <c r="U40" s="92">
        <v>0</v>
      </c>
      <c r="V40" s="59" t="s">
        <v>647</v>
      </c>
      <c r="W40" s="59" t="s">
        <v>1417</v>
      </c>
      <c r="X40" s="59">
        <v>125564</v>
      </c>
      <c r="Y40" s="59">
        <v>1859</v>
      </c>
      <c r="Z40" s="63">
        <f t="shared" si="2"/>
        <v>233423476</v>
      </c>
      <c r="AA40" s="59">
        <v>261434293.12000003</v>
      </c>
      <c r="AB40" s="85">
        <v>0</v>
      </c>
      <c r="AC40" s="85">
        <v>0</v>
      </c>
      <c r="AD40" s="85">
        <v>0</v>
      </c>
      <c r="AE40" s="92">
        <v>941040000097</v>
      </c>
      <c r="AF40" s="92"/>
      <c r="AG40" s="92"/>
      <c r="AH40" s="61" t="s">
        <v>316</v>
      </c>
      <c r="AI40" s="59" t="s">
        <v>1657</v>
      </c>
      <c r="AJ40" s="59" t="s">
        <v>1658</v>
      </c>
      <c r="AK40" s="61"/>
      <c r="AL40" s="59"/>
      <c r="AM40" s="59"/>
      <c r="AN40" s="59"/>
      <c r="AO40" s="59"/>
      <c r="AP40" s="59"/>
      <c r="AQ40" s="59"/>
      <c r="AR40" s="59"/>
      <c r="AS40" s="59"/>
      <c r="AT40" s="46"/>
      <c r="AU40" s="46"/>
      <c r="AV40" s="46"/>
      <c r="AW40" s="59"/>
      <c r="AX40" s="59"/>
      <c r="AY40" s="59"/>
      <c r="AZ40" s="93"/>
      <c r="BA40" s="35"/>
      <c r="BB40" s="35"/>
      <c r="BC40" s="35"/>
      <c r="BD40" s="35"/>
      <c r="BE40" s="35"/>
      <c r="BF40" s="35"/>
    </row>
    <row r="41" spans="1:58" s="33" customFormat="1" ht="24.75" customHeight="1" x14ac:dyDescent="0.25">
      <c r="A41" s="91" t="s">
        <v>1641</v>
      </c>
      <c r="B41" s="58" t="s">
        <v>65</v>
      </c>
      <c r="C41" s="59" t="s">
        <v>1650</v>
      </c>
      <c r="D41" s="59" t="s">
        <v>1646</v>
      </c>
      <c r="E41" s="59" t="s">
        <v>1651</v>
      </c>
      <c r="F41" s="59" t="s">
        <v>1667</v>
      </c>
      <c r="G41" s="62">
        <v>631010000</v>
      </c>
      <c r="H41" s="59" t="s">
        <v>1451</v>
      </c>
      <c r="I41" s="60">
        <v>45717</v>
      </c>
      <c r="J41" s="59" t="s">
        <v>752</v>
      </c>
      <c r="K41" s="62">
        <v>631010000</v>
      </c>
      <c r="L41" s="59" t="s">
        <v>1451</v>
      </c>
      <c r="M41" s="59" t="s">
        <v>1401</v>
      </c>
      <c r="N41" s="59"/>
      <c r="O41" s="59"/>
      <c r="P41" s="59"/>
      <c r="Q41" s="60">
        <v>45748</v>
      </c>
      <c r="R41" s="60">
        <v>46022</v>
      </c>
      <c r="S41" s="92">
        <v>0</v>
      </c>
      <c r="T41" s="92">
        <v>100</v>
      </c>
      <c r="U41" s="92">
        <v>0</v>
      </c>
      <c r="V41" s="59" t="s">
        <v>1668</v>
      </c>
      <c r="W41" s="59" t="s">
        <v>1417</v>
      </c>
      <c r="X41" s="92">
        <v>1757</v>
      </c>
      <c r="Y41" s="94">
        <v>7285.42</v>
      </c>
      <c r="Z41" s="63">
        <f t="shared" si="2"/>
        <v>12800482.939999999</v>
      </c>
      <c r="AA41" s="94">
        <v>14336540.892800001</v>
      </c>
      <c r="AB41" s="85">
        <v>0</v>
      </c>
      <c r="AC41" s="85">
        <v>0</v>
      </c>
      <c r="AD41" s="85">
        <v>0</v>
      </c>
      <c r="AE41" s="92">
        <v>941040000097</v>
      </c>
      <c r="AF41" s="92"/>
      <c r="AG41" s="92"/>
      <c r="AH41" s="61" t="s">
        <v>316</v>
      </c>
      <c r="AI41" s="59" t="s">
        <v>1659</v>
      </c>
      <c r="AJ41" s="59" t="s">
        <v>1660</v>
      </c>
      <c r="AK41" s="61"/>
      <c r="AL41" s="59"/>
      <c r="AM41" s="59"/>
      <c r="AN41" s="59"/>
      <c r="AO41" s="59"/>
      <c r="AP41" s="59"/>
      <c r="AQ41" s="59"/>
      <c r="AR41" s="59"/>
      <c r="AS41" s="59"/>
      <c r="AT41" s="46"/>
      <c r="AU41" s="46"/>
      <c r="AV41" s="46"/>
      <c r="AW41" s="59"/>
      <c r="AX41" s="59"/>
      <c r="AY41" s="59"/>
      <c r="AZ41" s="93"/>
      <c r="BA41" s="35"/>
      <c r="BB41" s="35"/>
      <c r="BC41" s="35"/>
      <c r="BD41" s="35"/>
      <c r="BE41" s="35"/>
      <c r="BF41" s="35"/>
    </row>
    <row r="42" spans="1:58" s="33" customFormat="1" ht="27" customHeight="1" x14ac:dyDescent="0.25">
      <c r="A42" s="91" t="s">
        <v>1642</v>
      </c>
      <c r="B42" s="58" t="s">
        <v>66</v>
      </c>
      <c r="C42" s="59" t="s">
        <v>1654</v>
      </c>
      <c r="D42" s="59" t="s">
        <v>1655</v>
      </c>
      <c r="E42" s="59" t="s">
        <v>1656</v>
      </c>
      <c r="F42" s="59" t="s">
        <v>1667</v>
      </c>
      <c r="G42" s="62">
        <v>631010000</v>
      </c>
      <c r="H42" s="59" t="s">
        <v>1451</v>
      </c>
      <c r="I42" s="60">
        <v>45717</v>
      </c>
      <c r="J42" s="59" t="s">
        <v>752</v>
      </c>
      <c r="K42" s="62">
        <v>631010000</v>
      </c>
      <c r="L42" s="59" t="s">
        <v>1451</v>
      </c>
      <c r="M42" s="59" t="s">
        <v>1401</v>
      </c>
      <c r="N42" s="59"/>
      <c r="O42" s="59"/>
      <c r="P42" s="59"/>
      <c r="Q42" s="60">
        <v>45748</v>
      </c>
      <c r="R42" s="60">
        <v>46022</v>
      </c>
      <c r="S42" s="92">
        <v>0</v>
      </c>
      <c r="T42" s="92">
        <v>100</v>
      </c>
      <c r="U42" s="92">
        <v>0</v>
      </c>
      <c r="V42" s="59" t="s">
        <v>647</v>
      </c>
      <c r="W42" s="59" t="s">
        <v>1417</v>
      </c>
      <c r="X42" s="92">
        <v>2811</v>
      </c>
      <c r="Y42" s="95">
        <v>1859</v>
      </c>
      <c r="Z42" s="63">
        <f t="shared" si="2"/>
        <v>5225649</v>
      </c>
      <c r="AA42" s="95">
        <v>5852726.8800000008</v>
      </c>
      <c r="AB42" s="85">
        <v>0</v>
      </c>
      <c r="AC42" s="85">
        <v>0</v>
      </c>
      <c r="AD42" s="85">
        <v>0</v>
      </c>
      <c r="AE42" s="92">
        <v>941040000097</v>
      </c>
      <c r="AF42" s="92"/>
      <c r="AG42" s="92"/>
      <c r="AH42" s="61" t="s">
        <v>316</v>
      </c>
      <c r="AI42" s="59" t="s">
        <v>1661</v>
      </c>
      <c r="AJ42" s="59" t="s">
        <v>1662</v>
      </c>
      <c r="AK42" s="61"/>
      <c r="AL42" s="59"/>
      <c r="AM42" s="59"/>
      <c r="AN42" s="65"/>
      <c r="AO42" s="46"/>
      <c r="AP42" s="65"/>
      <c r="AQ42" s="59"/>
      <c r="AR42" s="59"/>
      <c r="AS42" s="59"/>
      <c r="AT42" s="46"/>
      <c r="AU42" s="46"/>
      <c r="AV42" s="46"/>
      <c r="AW42" s="59"/>
      <c r="AX42" s="59"/>
      <c r="AY42" s="59"/>
      <c r="AZ42" s="93"/>
      <c r="BA42" s="35"/>
      <c r="BB42" s="35"/>
      <c r="BC42" s="35"/>
      <c r="BD42" s="35"/>
      <c r="BE42" s="35"/>
      <c r="BF42" s="35"/>
    </row>
    <row r="43" spans="1:58" s="33" customFormat="1" ht="63.75" customHeight="1" x14ac:dyDescent="0.25">
      <c r="A43" s="91" t="s">
        <v>1643</v>
      </c>
      <c r="B43" s="58" t="s">
        <v>67</v>
      </c>
      <c r="C43" s="59" t="s">
        <v>1645</v>
      </c>
      <c r="D43" s="59" t="s">
        <v>1646</v>
      </c>
      <c r="E43" s="59" t="s">
        <v>1647</v>
      </c>
      <c r="F43" s="59" t="s">
        <v>1667</v>
      </c>
      <c r="G43" s="62">
        <v>631010000</v>
      </c>
      <c r="H43" s="59" t="s">
        <v>1451</v>
      </c>
      <c r="I43" s="58" t="s">
        <v>1567</v>
      </c>
      <c r="J43" s="59" t="s">
        <v>752</v>
      </c>
      <c r="K43" s="62">
        <v>631010000</v>
      </c>
      <c r="L43" s="59" t="s">
        <v>1451</v>
      </c>
      <c r="M43" s="59" t="s">
        <v>1401</v>
      </c>
      <c r="N43" s="59"/>
      <c r="O43" s="59"/>
      <c r="P43" s="59"/>
      <c r="Q43" s="60">
        <v>45658</v>
      </c>
      <c r="R43" s="60">
        <v>46022</v>
      </c>
      <c r="S43" s="92">
        <v>0</v>
      </c>
      <c r="T43" s="92">
        <v>100</v>
      </c>
      <c r="U43" s="92">
        <v>0</v>
      </c>
      <c r="V43" s="59" t="s">
        <v>1668</v>
      </c>
      <c r="W43" s="59" t="s">
        <v>1417</v>
      </c>
      <c r="X43" s="59">
        <v>2255</v>
      </c>
      <c r="Y43" s="59">
        <v>12853.44</v>
      </c>
      <c r="Z43" s="63">
        <f t="shared" si="2"/>
        <v>28984507.200000003</v>
      </c>
      <c r="AA43" s="59">
        <v>32462648.064000007</v>
      </c>
      <c r="AB43" s="85">
        <v>0</v>
      </c>
      <c r="AC43" s="85">
        <v>0</v>
      </c>
      <c r="AD43" s="85">
        <v>0</v>
      </c>
      <c r="AE43" s="92">
        <v>941040000097</v>
      </c>
      <c r="AF43" s="92"/>
      <c r="AG43" s="92"/>
      <c r="AH43" s="61" t="s">
        <v>316</v>
      </c>
      <c r="AI43" s="59" t="s">
        <v>1663</v>
      </c>
      <c r="AJ43" s="59" t="s">
        <v>1664</v>
      </c>
      <c r="AK43" s="61"/>
      <c r="AL43" s="59"/>
      <c r="AM43" s="59"/>
      <c r="AN43" s="58"/>
      <c r="AO43" s="58"/>
      <c r="AP43" s="58"/>
      <c r="AQ43" s="96"/>
      <c r="AR43" s="96"/>
      <c r="AS43" s="96"/>
      <c r="AT43" s="61"/>
      <c r="AU43" s="61"/>
      <c r="AV43" s="61"/>
      <c r="AW43" s="61"/>
      <c r="AX43" s="61"/>
      <c r="AY43" s="61"/>
      <c r="AZ43" s="66"/>
    </row>
    <row r="44" spans="1:58" s="33" customFormat="1" ht="62.25" customHeight="1" x14ac:dyDescent="0.25">
      <c r="A44" s="91" t="s">
        <v>1644</v>
      </c>
      <c r="B44" s="58" t="s">
        <v>68</v>
      </c>
      <c r="C44" s="59" t="s">
        <v>1645</v>
      </c>
      <c r="D44" s="59" t="s">
        <v>1646</v>
      </c>
      <c r="E44" s="59" t="s">
        <v>1647</v>
      </c>
      <c r="F44" s="59" t="s">
        <v>1667</v>
      </c>
      <c r="G44" s="62">
        <v>631010000</v>
      </c>
      <c r="H44" s="59" t="s">
        <v>1451</v>
      </c>
      <c r="I44" s="60">
        <v>45631</v>
      </c>
      <c r="J44" s="59" t="s">
        <v>752</v>
      </c>
      <c r="K44" s="62">
        <v>631010000</v>
      </c>
      <c r="L44" s="59" t="s">
        <v>1451</v>
      </c>
      <c r="M44" s="59" t="s">
        <v>1401</v>
      </c>
      <c r="N44" s="59"/>
      <c r="O44" s="59"/>
      <c r="P44" s="59"/>
      <c r="Q44" s="60">
        <v>45658</v>
      </c>
      <c r="R44" s="60">
        <v>46022</v>
      </c>
      <c r="S44" s="92">
        <v>0</v>
      </c>
      <c r="T44" s="92">
        <v>100</v>
      </c>
      <c r="U44" s="92">
        <v>0</v>
      </c>
      <c r="V44" s="59" t="s">
        <v>1668</v>
      </c>
      <c r="W44" s="59" t="s">
        <v>1417</v>
      </c>
      <c r="X44" s="59">
        <v>272</v>
      </c>
      <c r="Y44" s="59">
        <v>5652.98</v>
      </c>
      <c r="Z44" s="63">
        <f t="shared" si="2"/>
        <v>1537610.5599999998</v>
      </c>
      <c r="AA44" s="59">
        <v>1722123.8271999999</v>
      </c>
      <c r="AB44" s="85">
        <v>0</v>
      </c>
      <c r="AC44" s="85">
        <v>0</v>
      </c>
      <c r="AD44" s="85">
        <v>0</v>
      </c>
      <c r="AE44" s="92">
        <v>941040000097</v>
      </c>
      <c r="AF44" s="92"/>
      <c r="AG44" s="92"/>
      <c r="AH44" s="61" t="s">
        <v>316</v>
      </c>
      <c r="AI44" s="59" t="s">
        <v>1665</v>
      </c>
      <c r="AJ44" s="59" t="s">
        <v>1666</v>
      </c>
      <c r="AK44" s="61"/>
      <c r="AL44" s="59"/>
      <c r="AM44" s="59"/>
      <c r="AN44" s="58"/>
      <c r="AO44" s="58"/>
      <c r="AP44" s="58"/>
      <c r="AQ44" s="96"/>
      <c r="AR44" s="96"/>
      <c r="AS44" s="96"/>
      <c r="AT44" s="61"/>
      <c r="AU44" s="61"/>
      <c r="AV44" s="61"/>
      <c r="AW44" s="61"/>
      <c r="AX44" s="61"/>
      <c r="AY44" s="61"/>
      <c r="AZ44" s="66"/>
    </row>
    <row r="45" spans="1:58" s="33" customFormat="1" ht="43.5" customHeight="1" x14ac:dyDescent="0.25">
      <c r="A45" s="91" t="s">
        <v>1669</v>
      </c>
      <c r="B45" s="58" t="s">
        <v>69</v>
      </c>
      <c r="C45" s="59" t="s">
        <v>1676</v>
      </c>
      <c r="D45" s="59" t="s">
        <v>1677</v>
      </c>
      <c r="E45" s="59" t="s">
        <v>1678</v>
      </c>
      <c r="F45" s="59" t="s">
        <v>1667</v>
      </c>
      <c r="G45" s="62">
        <v>631010000</v>
      </c>
      <c r="H45" s="59" t="s">
        <v>1451</v>
      </c>
      <c r="I45" s="60">
        <v>45631</v>
      </c>
      <c r="J45" s="59" t="s">
        <v>752</v>
      </c>
      <c r="K45" s="62">
        <v>631010000</v>
      </c>
      <c r="L45" s="59" t="s">
        <v>1679</v>
      </c>
      <c r="M45" s="59"/>
      <c r="N45" s="59"/>
      <c r="O45" s="59"/>
      <c r="P45" s="59"/>
      <c r="Q45" s="60">
        <v>45658</v>
      </c>
      <c r="R45" s="60">
        <v>46022</v>
      </c>
      <c r="S45" s="92">
        <v>0</v>
      </c>
      <c r="T45" s="92">
        <v>100</v>
      </c>
      <c r="U45" s="92">
        <v>0</v>
      </c>
      <c r="V45" s="59"/>
      <c r="W45" s="59" t="s">
        <v>1417</v>
      </c>
      <c r="X45" s="92">
        <v>1</v>
      </c>
      <c r="Y45" s="63">
        <v>129817256.23</v>
      </c>
      <c r="Z45" s="63">
        <f t="shared" si="2"/>
        <v>129817256.23</v>
      </c>
      <c r="AA45" s="63">
        <v>145395326.97760001</v>
      </c>
      <c r="AB45" s="85">
        <v>0</v>
      </c>
      <c r="AC45" s="85">
        <v>0</v>
      </c>
      <c r="AD45" s="85">
        <v>0</v>
      </c>
      <c r="AE45" s="92">
        <v>941040000097</v>
      </c>
      <c r="AF45" s="59" t="s">
        <v>1680</v>
      </c>
      <c r="AG45" s="59" t="s">
        <v>1681</v>
      </c>
      <c r="AH45" s="58"/>
      <c r="AI45" s="58"/>
      <c r="AJ45" s="58"/>
      <c r="AK45" s="58"/>
      <c r="AL45" s="58"/>
      <c r="AM45" s="58"/>
      <c r="AN45" s="58"/>
      <c r="AO45" s="58"/>
      <c r="AP45" s="58"/>
      <c r="AQ45" s="58"/>
      <c r="AR45" s="58"/>
      <c r="AS45" s="58"/>
      <c r="AT45" s="61"/>
      <c r="AU45" s="61"/>
      <c r="AV45" s="61"/>
      <c r="AW45" s="61"/>
      <c r="AX45" s="61"/>
      <c r="AY45" s="61"/>
      <c r="AZ45" s="93"/>
    </row>
    <row r="46" spans="1:58" s="33" customFormat="1" ht="43.5" customHeight="1" x14ac:dyDescent="0.25">
      <c r="A46" s="91" t="s">
        <v>1670</v>
      </c>
      <c r="B46" s="58" t="s">
        <v>70</v>
      </c>
      <c r="C46" s="59" t="s">
        <v>1682</v>
      </c>
      <c r="D46" s="59" t="s">
        <v>1683</v>
      </c>
      <c r="E46" s="59" t="s">
        <v>1684</v>
      </c>
      <c r="F46" s="59" t="s">
        <v>1667</v>
      </c>
      <c r="G46" s="62">
        <v>631010000</v>
      </c>
      <c r="H46" s="59" t="s">
        <v>1451</v>
      </c>
      <c r="I46" s="60">
        <v>45631</v>
      </c>
      <c r="J46" s="59" t="s">
        <v>752</v>
      </c>
      <c r="K46" s="62">
        <v>631010000</v>
      </c>
      <c r="L46" s="59" t="s">
        <v>1679</v>
      </c>
      <c r="M46" s="59"/>
      <c r="N46" s="59"/>
      <c r="O46" s="59"/>
      <c r="P46" s="59"/>
      <c r="Q46" s="60">
        <v>45658</v>
      </c>
      <c r="R46" s="60">
        <v>46022</v>
      </c>
      <c r="S46" s="92">
        <v>0</v>
      </c>
      <c r="T46" s="92">
        <v>100</v>
      </c>
      <c r="U46" s="92">
        <v>0</v>
      </c>
      <c r="V46" s="59"/>
      <c r="W46" s="59" t="s">
        <v>1417</v>
      </c>
      <c r="X46" s="92">
        <v>1</v>
      </c>
      <c r="Y46" s="63">
        <v>116625527.42</v>
      </c>
      <c r="Z46" s="63">
        <f t="shared" si="2"/>
        <v>116625527.42</v>
      </c>
      <c r="AA46" s="63">
        <v>130620590.71040002</v>
      </c>
      <c r="AB46" s="85">
        <v>0</v>
      </c>
      <c r="AC46" s="85">
        <v>0</v>
      </c>
      <c r="AD46" s="85">
        <v>0</v>
      </c>
      <c r="AE46" s="92">
        <v>941040000097</v>
      </c>
      <c r="AF46" s="59" t="s">
        <v>1685</v>
      </c>
      <c r="AG46" s="59" t="s">
        <v>1686</v>
      </c>
      <c r="AH46" s="97"/>
      <c r="AI46" s="97"/>
      <c r="AJ46" s="97"/>
      <c r="AK46" s="97"/>
      <c r="AL46" s="97"/>
      <c r="AM46" s="97"/>
      <c r="AN46" s="97"/>
      <c r="AO46" s="97"/>
      <c r="AP46" s="97"/>
      <c r="AQ46" s="97"/>
      <c r="AR46" s="97"/>
      <c r="AS46" s="97"/>
      <c r="AT46" s="61"/>
      <c r="AU46" s="61"/>
      <c r="AV46" s="61"/>
      <c r="AW46" s="61"/>
      <c r="AX46" s="61"/>
      <c r="AY46" s="61"/>
      <c r="AZ46" s="93"/>
    </row>
    <row r="47" spans="1:58" s="33" customFormat="1" ht="43.5" customHeight="1" x14ac:dyDescent="0.25">
      <c r="A47" s="91" t="s">
        <v>1671</v>
      </c>
      <c r="B47" s="58" t="s">
        <v>71</v>
      </c>
      <c r="C47" s="59" t="s">
        <v>1676</v>
      </c>
      <c r="D47" s="59" t="s">
        <v>1677</v>
      </c>
      <c r="E47" s="59" t="s">
        <v>1678</v>
      </c>
      <c r="F47" s="59" t="s">
        <v>1667</v>
      </c>
      <c r="G47" s="62">
        <v>631010000</v>
      </c>
      <c r="H47" s="59" t="s">
        <v>1451</v>
      </c>
      <c r="I47" s="60">
        <v>45631</v>
      </c>
      <c r="J47" s="59" t="s">
        <v>752</v>
      </c>
      <c r="K47" s="98">
        <v>101810000</v>
      </c>
      <c r="L47" s="59" t="s">
        <v>1687</v>
      </c>
      <c r="M47" s="59"/>
      <c r="N47" s="59"/>
      <c r="O47" s="59"/>
      <c r="P47" s="59"/>
      <c r="Q47" s="60">
        <v>45658</v>
      </c>
      <c r="R47" s="60">
        <v>46022</v>
      </c>
      <c r="S47" s="92">
        <v>0</v>
      </c>
      <c r="T47" s="92">
        <v>100</v>
      </c>
      <c r="U47" s="92">
        <v>0</v>
      </c>
      <c r="V47" s="59"/>
      <c r="W47" s="59" t="s">
        <v>1417</v>
      </c>
      <c r="X47" s="92">
        <v>1</v>
      </c>
      <c r="Y47" s="63">
        <v>2564040.7799999998</v>
      </c>
      <c r="Z47" s="63">
        <f t="shared" si="2"/>
        <v>2564040.7799999998</v>
      </c>
      <c r="AA47" s="63">
        <v>2871725.6735999999</v>
      </c>
      <c r="AB47" s="85">
        <v>0</v>
      </c>
      <c r="AC47" s="85">
        <v>0</v>
      </c>
      <c r="AD47" s="85">
        <v>0</v>
      </c>
      <c r="AE47" s="92">
        <v>941040000097</v>
      </c>
      <c r="AF47" s="59" t="s">
        <v>1688</v>
      </c>
      <c r="AG47" s="59" t="s">
        <v>1689</v>
      </c>
      <c r="AH47" s="58"/>
      <c r="AI47" s="58"/>
      <c r="AJ47" s="58"/>
      <c r="AK47" s="58"/>
      <c r="AL47" s="58"/>
      <c r="AM47" s="58"/>
      <c r="AN47" s="58"/>
      <c r="AO47" s="58"/>
      <c r="AP47" s="58"/>
      <c r="AQ47" s="58"/>
      <c r="AR47" s="58"/>
      <c r="AS47" s="58"/>
      <c r="AT47" s="61"/>
      <c r="AU47" s="61"/>
      <c r="AV47" s="61"/>
      <c r="AW47" s="61"/>
      <c r="AX47" s="61"/>
      <c r="AY47" s="61"/>
      <c r="AZ47" s="93"/>
      <c r="BA47" s="35"/>
      <c r="BB47" s="35"/>
      <c r="BC47" s="35"/>
    </row>
    <row r="48" spans="1:58" s="33" customFormat="1" ht="43.5" customHeight="1" x14ac:dyDescent="0.25">
      <c r="A48" s="91" t="s">
        <v>1672</v>
      </c>
      <c r="B48" s="58" t="s">
        <v>72</v>
      </c>
      <c r="C48" s="59" t="s">
        <v>1676</v>
      </c>
      <c r="D48" s="59" t="s">
        <v>1677</v>
      </c>
      <c r="E48" s="59" t="s">
        <v>1678</v>
      </c>
      <c r="F48" s="59" t="s">
        <v>1667</v>
      </c>
      <c r="G48" s="62">
        <v>631010000</v>
      </c>
      <c r="H48" s="59" t="s">
        <v>1451</v>
      </c>
      <c r="I48" s="60">
        <v>45631</v>
      </c>
      <c r="J48" s="59" t="s">
        <v>752</v>
      </c>
      <c r="K48" s="98">
        <v>101810000</v>
      </c>
      <c r="L48" s="59" t="s">
        <v>1687</v>
      </c>
      <c r="M48" s="59"/>
      <c r="N48" s="59"/>
      <c r="O48" s="59"/>
      <c r="P48" s="59"/>
      <c r="Q48" s="60">
        <v>45658</v>
      </c>
      <c r="R48" s="60">
        <v>46022</v>
      </c>
      <c r="S48" s="92">
        <v>0</v>
      </c>
      <c r="T48" s="92">
        <v>100</v>
      </c>
      <c r="U48" s="92">
        <v>0</v>
      </c>
      <c r="V48" s="59"/>
      <c r="W48" s="59" t="s">
        <v>1417</v>
      </c>
      <c r="X48" s="92">
        <v>1</v>
      </c>
      <c r="Y48" s="63">
        <v>75125527.459999993</v>
      </c>
      <c r="Z48" s="63">
        <f t="shared" si="2"/>
        <v>75125527.459999993</v>
      </c>
      <c r="AA48" s="63">
        <v>84140590.755199999</v>
      </c>
      <c r="AB48" s="85">
        <v>0</v>
      </c>
      <c r="AC48" s="85">
        <v>0</v>
      </c>
      <c r="AD48" s="85">
        <v>0</v>
      </c>
      <c r="AE48" s="92">
        <v>941040000097</v>
      </c>
      <c r="AF48" s="59" t="s">
        <v>1690</v>
      </c>
      <c r="AG48" s="59" t="s">
        <v>1691</v>
      </c>
      <c r="AH48" s="58"/>
      <c r="AI48" s="58"/>
      <c r="AJ48" s="58"/>
      <c r="AK48" s="58"/>
      <c r="AL48" s="58"/>
      <c r="AM48" s="58"/>
      <c r="AN48" s="58"/>
      <c r="AO48" s="58"/>
      <c r="AP48" s="58"/>
      <c r="AQ48" s="58"/>
      <c r="AR48" s="58"/>
      <c r="AS48" s="58"/>
      <c r="AT48" s="61"/>
      <c r="AU48" s="61"/>
      <c r="AV48" s="61"/>
      <c r="AW48" s="61"/>
      <c r="AX48" s="61"/>
      <c r="AY48" s="61"/>
      <c r="AZ48" s="93"/>
      <c r="BA48" s="35"/>
      <c r="BB48" s="35"/>
      <c r="BC48" s="35"/>
    </row>
    <row r="49" spans="1:52" s="33" customFormat="1" ht="43.5" customHeight="1" x14ac:dyDescent="0.25">
      <c r="A49" s="91" t="s">
        <v>1673</v>
      </c>
      <c r="B49" s="58" t="s">
        <v>73</v>
      </c>
      <c r="C49" s="59" t="s">
        <v>1682</v>
      </c>
      <c r="D49" s="59" t="s">
        <v>1683</v>
      </c>
      <c r="E49" s="59" t="s">
        <v>1684</v>
      </c>
      <c r="F49" s="59" t="s">
        <v>1667</v>
      </c>
      <c r="G49" s="62">
        <v>631010000</v>
      </c>
      <c r="H49" s="59" t="s">
        <v>1451</v>
      </c>
      <c r="I49" s="60">
        <v>45631</v>
      </c>
      <c r="J49" s="59" t="s">
        <v>752</v>
      </c>
      <c r="K49" s="98">
        <v>101810000</v>
      </c>
      <c r="L49" s="59" t="s">
        <v>1687</v>
      </c>
      <c r="M49" s="59"/>
      <c r="N49" s="59"/>
      <c r="O49" s="59"/>
      <c r="P49" s="59"/>
      <c r="Q49" s="60">
        <v>45658</v>
      </c>
      <c r="R49" s="60">
        <v>46022</v>
      </c>
      <c r="S49" s="92">
        <v>0</v>
      </c>
      <c r="T49" s="92">
        <v>100</v>
      </c>
      <c r="U49" s="92">
        <v>0</v>
      </c>
      <c r="V49" s="59"/>
      <c r="W49" s="59" t="s">
        <v>1417</v>
      </c>
      <c r="X49" s="92">
        <v>1</v>
      </c>
      <c r="Y49" s="63">
        <v>1705558.5</v>
      </c>
      <c r="Z49" s="63">
        <f t="shared" si="2"/>
        <v>1705558.5</v>
      </c>
      <c r="AA49" s="63">
        <v>1910225.5200000003</v>
      </c>
      <c r="AB49" s="85">
        <v>0</v>
      </c>
      <c r="AC49" s="85">
        <v>0</v>
      </c>
      <c r="AD49" s="85">
        <v>0</v>
      </c>
      <c r="AE49" s="92">
        <v>941040000097</v>
      </c>
      <c r="AF49" s="59" t="s">
        <v>1692</v>
      </c>
      <c r="AG49" s="59" t="s">
        <v>1693</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91" t="s">
        <v>1674</v>
      </c>
      <c r="B50" s="58" t="s">
        <v>74</v>
      </c>
      <c r="C50" s="59" t="s">
        <v>1676</v>
      </c>
      <c r="D50" s="59" t="s">
        <v>1677</v>
      </c>
      <c r="E50" s="59" t="s">
        <v>1678</v>
      </c>
      <c r="F50" s="59" t="s">
        <v>1667</v>
      </c>
      <c r="G50" s="62">
        <v>631010000</v>
      </c>
      <c r="H50" s="59" t="s">
        <v>1451</v>
      </c>
      <c r="I50" s="60">
        <v>45631</v>
      </c>
      <c r="J50" s="59" t="s">
        <v>752</v>
      </c>
      <c r="K50" s="98">
        <v>100000000</v>
      </c>
      <c r="L50" s="59" t="s">
        <v>1694</v>
      </c>
      <c r="M50" s="59"/>
      <c r="N50" s="59"/>
      <c r="O50" s="59"/>
      <c r="P50" s="59"/>
      <c r="Q50" s="60">
        <v>45658</v>
      </c>
      <c r="R50" s="60">
        <v>46022</v>
      </c>
      <c r="S50" s="92">
        <v>0</v>
      </c>
      <c r="T50" s="92">
        <v>100</v>
      </c>
      <c r="U50" s="92">
        <v>0</v>
      </c>
      <c r="V50" s="59"/>
      <c r="W50" s="59" t="s">
        <v>1417</v>
      </c>
      <c r="X50" s="92">
        <v>1</v>
      </c>
      <c r="Y50" s="63">
        <v>320892.8571428571</v>
      </c>
      <c r="Z50" s="63">
        <f t="shared" si="2"/>
        <v>320892.8571428571</v>
      </c>
      <c r="AA50" s="63">
        <v>359400</v>
      </c>
      <c r="AB50" s="85">
        <v>0</v>
      </c>
      <c r="AC50" s="85">
        <v>0</v>
      </c>
      <c r="AD50" s="85">
        <v>0</v>
      </c>
      <c r="AE50" s="92">
        <v>941040000097</v>
      </c>
      <c r="AF50" s="59" t="s">
        <v>1695</v>
      </c>
      <c r="AG50" s="59" t="s">
        <v>1696</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91" t="s">
        <v>1675</v>
      </c>
      <c r="B51" s="58" t="s">
        <v>75</v>
      </c>
      <c r="C51" s="59" t="s">
        <v>1676</v>
      </c>
      <c r="D51" s="59" t="s">
        <v>1677</v>
      </c>
      <c r="E51" s="59" t="s">
        <v>1678</v>
      </c>
      <c r="F51" s="59" t="s">
        <v>1667</v>
      </c>
      <c r="G51" s="62">
        <v>631010000</v>
      </c>
      <c r="H51" s="59" t="s">
        <v>1451</v>
      </c>
      <c r="I51" s="60">
        <v>45631</v>
      </c>
      <c r="J51" s="59" t="s">
        <v>752</v>
      </c>
      <c r="K51" s="98">
        <v>631010000</v>
      </c>
      <c r="L51" s="59" t="s">
        <v>1679</v>
      </c>
      <c r="M51" s="59"/>
      <c r="N51" s="59"/>
      <c r="O51" s="59"/>
      <c r="P51" s="59"/>
      <c r="Q51" s="60">
        <v>45658</v>
      </c>
      <c r="R51" s="60">
        <v>46022</v>
      </c>
      <c r="S51" s="92">
        <v>0</v>
      </c>
      <c r="T51" s="92">
        <v>100</v>
      </c>
      <c r="U51" s="92">
        <v>0</v>
      </c>
      <c r="V51" s="59"/>
      <c r="W51" s="59" t="s">
        <v>1417</v>
      </c>
      <c r="X51" s="92">
        <v>1</v>
      </c>
      <c r="Y51" s="63">
        <v>102245.538</v>
      </c>
      <c r="Z51" s="63">
        <f t="shared" si="2"/>
        <v>102245.538</v>
      </c>
      <c r="AA51" s="63">
        <v>114515.00256000001</v>
      </c>
      <c r="AB51" s="85">
        <v>0</v>
      </c>
      <c r="AC51" s="85">
        <v>0</v>
      </c>
      <c r="AD51" s="85">
        <v>0</v>
      </c>
      <c r="AE51" s="92">
        <v>941040000097</v>
      </c>
      <c r="AF51" s="59" t="s">
        <v>1697</v>
      </c>
      <c r="AG51" s="59" t="s">
        <v>1698</v>
      </c>
      <c r="AH51" s="59"/>
      <c r="AI51" s="58"/>
      <c r="AJ51" s="58"/>
      <c r="AK51" s="58"/>
      <c r="AL51" s="58"/>
      <c r="AM51" s="58"/>
      <c r="AN51" s="58"/>
      <c r="AO51" s="58"/>
      <c r="AP51" s="58"/>
      <c r="AQ51" s="96"/>
      <c r="AR51" s="96"/>
      <c r="AS51" s="96"/>
      <c r="AT51" s="61"/>
      <c r="AU51" s="61"/>
      <c r="AV51" s="61"/>
      <c r="AW51" s="61"/>
      <c r="AX51" s="61"/>
      <c r="AY51" s="61"/>
      <c r="AZ51" s="66"/>
    </row>
    <row r="52" spans="1:52" s="29" customFormat="1" ht="43.5" customHeight="1" x14ac:dyDescent="0.25">
      <c r="A52" s="99" t="s">
        <v>1741</v>
      </c>
      <c r="B52" s="58" t="s">
        <v>76</v>
      </c>
      <c r="C52" s="80" t="s">
        <v>1513</v>
      </c>
      <c r="D52" s="80" t="s">
        <v>1514</v>
      </c>
      <c r="E52" s="80" t="s">
        <v>1515</v>
      </c>
      <c r="F52" s="58" t="s">
        <v>1516</v>
      </c>
      <c r="G52" s="80" t="s">
        <v>1449</v>
      </c>
      <c r="H52" s="80" t="s">
        <v>1518</v>
      </c>
      <c r="I52" s="80" t="s">
        <v>1444</v>
      </c>
      <c r="J52" s="80" t="s">
        <v>752</v>
      </c>
      <c r="K52" s="81">
        <v>631010000</v>
      </c>
      <c r="L52" s="80" t="s">
        <v>1704</v>
      </c>
      <c r="M52" s="80" t="s">
        <v>1399</v>
      </c>
      <c r="N52" s="58" t="s">
        <v>1520</v>
      </c>
      <c r="O52" s="58" t="s">
        <v>1411</v>
      </c>
      <c r="P52" s="96"/>
      <c r="Q52" s="60"/>
      <c r="R52" s="60"/>
      <c r="S52" s="58">
        <v>0</v>
      </c>
      <c r="T52" s="58">
        <v>0</v>
      </c>
      <c r="U52" s="58">
        <v>100</v>
      </c>
      <c r="V52" s="58" t="s">
        <v>647</v>
      </c>
      <c r="W52" s="59" t="s">
        <v>1417</v>
      </c>
      <c r="X52" s="85">
        <v>140</v>
      </c>
      <c r="Y52" s="63">
        <v>2199036</v>
      </c>
      <c r="Z52" s="64">
        <f t="shared" ref="Z52:Z63" si="4">X52*Y52</f>
        <v>307865040</v>
      </c>
      <c r="AA52" s="72">
        <f t="shared" ref="AA52:AA63" si="5">Z52*1.12</f>
        <v>344808844.80000001</v>
      </c>
      <c r="AB52" s="85">
        <v>0</v>
      </c>
      <c r="AC52" s="85">
        <v>0</v>
      </c>
      <c r="AD52" s="85">
        <v>0</v>
      </c>
      <c r="AE52" s="92">
        <v>941040000097</v>
      </c>
      <c r="AF52" s="58"/>
      <c r="AG52" s="58"/>
      <c r="AH52" s="58" t="s">
        <v>316</v>
      </c>
      <c r="AI52" s="58" t="s">
        <v>1521</v>
      </c>
      <c r="AJ52" s="58" t="s">
        <v>1522</v>
      </c>
      <c r="AK52" s="58" t="s">
        <v>291</v>
      </c>
      <c r="AL52" s="58" t="s">
        <v>1715</v>
      </c>
      <c r="AM52" s="58" t="s">
        <v>1716</v>
      </c>
      <c r="AN52" s="58" t="s">
        <v>587</v>
      </c>
      <c r="AO52" s="58" t="s">
        <v>1525</v>
      </c>
      <c r="AP52" s="58" t="s">
        <v>1526</v>
      </c>
      <c r="AQ52" s="58" t="s">
        <v>524</v>
      </c>
      <c r="AR52" s="58" t="s">
        <v>1717</v>
      </c>
      <c r="AS52" s="58" t="s">
        <v>1718</v>
      </c>
      <c r="AT52" s="61"/>
      <c r="AU52" s="61"/>
      <c r="AV52" s="61"/>
      <c r="AW52" s="61"/>
      <c r="AX52" s="61"/>
      <c r="AY52" s="61"/>
      <c r="AZ52" s="61"/>
    </row>
    <row r="53" spans="1:52" s="46" customFormat="1" ht="43.5" customHeight="1" x14ac:dyDescent="0.25">
      <c r="A53" s="167" t="s">
        <v>1791</v>
      </c>
      <c r="B53" s="58" t="s">
        <v>77</v>
      </c>
      <c r="C53" s="58" t="s">
        <v>1705</v>
      </c>
      <c r="D53" s="58" t="s">
        <v>1530</v>
      </c>
      <c r="E53" s="58" t="s">
        <v>1706</v>
      </c>
      <c r="F53" s="58" t="s">
        <v>1516</v>
      </c>
      <c r="G53" s="58" t="s">
        <v>1449</v>
      </c>
      <c r="H53" s="58" t="s">
        <v>1518</v>
      </c>
      <c r="I53" s="58" t="s">
        <v>1445</v>
      </c>
      <c r="J53" s="58" t="s">
        <v>752</v>
      </c>
      <c r="K53" s="62">
        <v>631010000</v>
      </c>
      <c r="L53" s="58" t="s">
        <v>1707</v>
      </c>
      <c r="M53" s="58" t="s">
        <v>1399</v>
      </c>
      <c r="N53" s="58"/>
      <c r="O53" s="58"/>
      <c r="P53" s="96" t="s">
        <v>1448</v>
      </c>
      <c r="Q53" s="60"/>
      <c r="R53" s="60"/>
      <c r="S53" s="58" t="s">
        <v>1708</v>
      </c>
      <c r="T53" s="58" t="s">
        <v>1708</v>
      </c>
      <c r="U53" s="58">
        <v>100</v>
      </c>
      <c r="V53" s="100" t="s">
        <v>645</v>
      </c>
      <c r="W53" s="59" t="s">
        <v>1417</v>
      </c>
      <c r="X53" s="101">
        <v>8107.66</v>
      </c>
      <c r="Y53" s="82">
        <v>108162.04821366462</v>
      </c>
      <c r="Z53" s="102">
        <f t="shared" si="4"/>
        <v>876941111.82000005</v>
      </c>
      <c r="AA53" s="82">
        <f t="shared" si="5"/>
        <v>982174045.2384001</v>
      </c>
      <c r="AB53" s="85">
        <v>0</v>
      </c>
      <c r="AC53" s="85">
        <v>0</v>
      </c>
      <c r="AD53" s="85">
        <v>0</v>
      </c>
      <c r="AE53" s="92">
        <v>941040000097</v>
      </c>
      <c r="AF53" s="58"/>
      <c r="AG53" s="58"/>
      <c r="AH53" s="58" t="s">
        <v>316</v>
      </c>
      <c r="AI53" s="58" t="s">
        <v>1709</v>
      </c>
      <c r="AJ53" s="58" t="s">
        <v>1710</v>
      </c>
      <c r="AK53" s="58" t="s">
        <v>291</v>
      </c>
      <c r="AL53" s="58" t="s">
        <v>1711</v>
      </c>
      <c r="AM53" s="58" t="s">
        <v>1712</v>
      </c>
      <c r="AN53" s="58" t="s">
        <v>587</v>
      </c>
      <c r="AO53" s="58" t="s">
        <v>1713</v>
      </c>
      <c r="AP53" s="58" t="s">
        <v>1714</v>
      </c>
      <c r="AQ53" s="58"/>
      <c r="AR53" s="58"/>
      <c r="AS53" s="58"/>
      <c r="AT53" s="61"/>
      <c r="AU53" s="61"/>
      <c r="AV53" s="61"/>
      <c r="AW53" s="61"/>
      <c r="AX53" s="61"/>
      <c r="AY53" s="61"/>
      <c r="AZ53" s="61"/>
    </row>
    <row r="54" spans="1:52" s="46" customFormat="1" ht="43.5" customHeight="1" x14ac:dyDescent="0.25">
      <c r="A54" s="167" t="s">
        <v>1792</v>
      </c>
      <c r="B54" s="58" t="s">
        <v>78</v>
      </c>
      <c r="C54" s="80" t="s">
        <v>1541</v>
      </c>
      <c r="D54" s="80" t="s">
        <v>1530</v>
      </c>
      <c r="E54" s="80" t="s">
        <v>1542</v>
      </c>
      <c r="F54" s="80" t="s">
        <v>1516</v>
      </c>
      <c r="G54" s="80" t="s">
        <v>1517</v>
      </c>
      <c r="H54" s="80" t="s">
        <v>1518</v>
      </c>
      <c r="I54" s="80" t="s">
        <v>1445</v>
      </c>
      <c r="J54" s="80" t="s">
        <v>752</v>
      </c>
      <c r="K54" s="81">
        <v>631010000</v>
      </c>
      <c r="L54" s="80" t="s">
        <v>1532</v>
      </c>
      <c r="M54" s="80" t="s">
        <v>1399</v>
      </c>
      <c r="N54" s="80"/>
      <c r="O54" s="80"/>
      <c r="P54" s="80" t="s">
        <v>1790</v>
      </c>
      <c r="Q54" s="80"/>
      <c r="R54" s="80"/>
      <c r="S54" s="80">
        <v>0</v>
      </c>
      <c r="T54" s="80">
        <v>0</v>
      </c>
      <c r="U54" s="80">
        <v>100</v>
      </c>
      <c r="V54" s="80" t="s">
        <v>645</v>
      </c>
      <c r="W54" s="80" t="s">
        <v>1417</v>
      </c>
      <c r="X54" s="82">
        <v>1500</v>
      </c>
      <c r="Y54" s="82">
        <f>207*530.12</f>
        <v>109734.84</v>
      </c>
      <c r="Z54" s="82">
        <f t="shared" si="4"/>
        <v>164602260</v>
      </c>
      <c r="AA54" s="82">
        <f t="shared" si="5"/>
        <v>184354531.20000002</v>
      </c>
      <c r="AB54" s="85">
        <v>0</v>
      </c>
      <c r="AC54" s="82">
        <f>AB54*Y54</f>
        <v>0</v>
      </c>
      <c r="AD54" s="82">
        <f>IF(W54="С НДС",AC54*1.12, (IF(W54="НДС 8",AC54*1.08,AC54)))</f>
        <v>0</v>
      </c>
      <c r="AE54" s="81">
        <v>941040000097</v>
      </c>
      <c r="AF54" s="80"/>
      <c r="AG54" s="80"/>
      <c r="AH54" s="80" t="s">
        <v>316</v>
      </c>
      <c r="AI54" s="80" t="s">
        <v>1543</v>
      </c>
      <c r="AJ54" s="80" t="s">
        <v>1544</v>
      </c>
      <c r="AK54" s="80" t="s">
        <v>291</v>
      </c>
      <c r="AL54" s="80" t="s">
        <v>1743</v>
      </c>
      <c r="AM54" s="80" t="s">
        <v>1744</v>
      </c>
      <c r="AN54" s="80" t="s">
        <v>587</v>
      </c>
      <c r="AO54" s="80" t="s">
        <v>1553</v>
      </c>
      <c r="AP54" s="80" t="s">
        <v>1554</v>
      </c>
      <c r="AQ54" s="58"/>
      <c r="AR54" s="58"/>
      <c r="AS54" s="58"/>
      <c r="AT54" s="61"/>
      <c r="AU54" s="61"/>
      <c r="AV54" s="61"/>
      <c r="AW54" s="61"/>
      <c r="AX54" s="61"/>
      <c r="AY54" s="61"/>
      <c r="AZ54" s="61"/>
    </row>
    <row r="55" spans="1:52" s="46" customFormat="1" ht="43.5" customHeight="1" thickBot="1" x14ac:dyDescent="0.3">
      <c r="A55" s="167" t="s">
        <v>1793</v>
      </c>
      <c r="B55" s="58" t="s">
        <v>79</v>
      </c>
      <c r="C55" s="80" t="s">
        <v>1541</v>
      </c>
      <c r="D55" s="80" t="s">
        <v>1530</v>
      </c>
      <c r="E55" s="80" t="s">
        <v>1542</v>
      </c>
      <c r="F55" s="80" t="s">
        <v>1516</v>
      </c>
      <c r="G55" s="80" t="s">
        <v>1517</v>
      </c>
      <c r="H55" s="80" t="s">
        <v>1518</v>
      </c>
      <c r="I55" s="80" t="s">
        <v>1445</v>
      </c>
      <c r="J55" s="80" t="s">
        <v>752</v>
      </c>
      <c r="K55" s="81">
        <v>631010000</v>
      </c>
      <c r="L55" s="80" t="s">
        <v>1532</v>
      </c>
      <c r="M55" s="80" t="s">
        <v>1399</v>
      </c>
      <c r="N55" s="80"/>
      <c r="O55" s="80"/>
      <c r="P55" s="80" t="s">
        <v>1448</v>
      </c>
      <c r="Q55" s="80"/>
      <c r="R55" s="80"/>
      <c r="S55" s="80">
        <v>0</v>
      </c>
      <c r="T55" s="80">
        <v>0</v>
      </c>
      <c r="U55" s="80">
        <v>100</v>
      </c>
      <c r="V55" s="80" t="s">
        <v>645</v>
      </c>
      <c r="W55" s="80" t="s">
        <v>1417</v>
      </c>
      <c r="X55" s="82">
        <v>2319.9180000000001</v>
      </c>
      <c r="Y55" s="82">
        <v>108191.42443827755</v>
      </c>
      <c r="Z55" s="82">
        <f t="shared" si="4"/>
        <v>250995233</v>
      </c>
      <c r="AA55" s="82">
        <f t="shared" si="5"/>
        <v>281114660.96000004</v>
      </c>
      <c r="AB55" s="85">
        <v>0</v>
      </c>
      <c r="AC55" s="82">
        <f>AB55*Y55</f>
        <v>0</v>
      </c>
      <c r="AD55" s="82">
        <f>IF(W55="С НДС",AC55*1.12, (IF(W55="НДС 8",AC55*1.08,AC55)))</f>
        <v>0</v>
      </c>
      <c r="AE55" s="81">
        <v>941040000097</v>
      </c>
      <c r="AF55" s="80"/>
      <c r="AG55" s="80"/>
      <c r="AH55" s="80" t="s">
        <v>316</v>
      </c>
      <c r="AI55" s="80" t="s">
        <v>1543</v>
      </c>
      <c r="AJ55" s="80" t="s">
        <v>1544</v>
      </c>
      <c r="AK55" s="80" t="s">
        <v>291</v>
      </c>
      <c r="AL55" s="80" t="s">
        <v>1725</v>
      </c>
      <c r="AM55" s="80" t="s">
        <v>1726</v>
      </c>
      <c r="AN55" s="80" t="s">
        <v>587</v>
      </c>
      <c r="AO55" s="80" t="s">
        <v>1553</v>
      </c>
      <c r="AP55" s="80" t="s">
        <v>1554</v>
      </c>
      <c r="AQ55" s="96"/>
      <c r="AR55" s="96"/>
      <c r="AS55" s="96"/>
      <c r="AT55" s="61"/>
      <c r="AU55" s="61"/>
      <c r="AV55" s="61"/>
      <c r="AW55" s="61"/>
      <c r="AX55" s="61"/>
      <c r="AY55" s="61"/>
      <c r="AZ55" s="61"/>
    </row>
    <row r="56" spans="1:52" s="29" customFormat="1" ht="43.5" customHeight="1" thickBot="1" x14ac:dyDescent="0.3">
      <c r="A56" s="103" t="s">
        <v>1727</v>
      </c>
      <c r="B56" s="58" t="s">
        <v>1459</v>
      </c>
      <c r="C56" s="58" t="s">
        <v>1728</v>
      </c>
      <c r="D56" s="58" t="s">
        <v>1729</v>
      </c>
      <c r="E56" s="58" t="s">
        <v>1730</v>
      </c>
      <c r="F56" s="58" t="s">
        <v>1516</v>
      </c>
      <c r="G56" s="58" t="s">
        <v>1449</v>
      </c>
      <c r="H56" s="58" t="s">
        <v>1451</v>
      </c>
      <c r="I56" s="58" t="s">
        <v>1445</v>
      </c>
      <c r="J56" s="59" t="s">
        <v>752</v>
      </c>
      <c r="K56" s="62">
        <v>631010000</v>
      </c>
      <c r="L56" s="59" t="s">
        <v>1558</v>
      </c>
      <c r="M56" s="59" t="s">
        <v>1401</v>
      </c>
      <c r="N56" s="58"/>
      <c r="O56" s="58"/>
      <c r="P56" s="96" t="s">
        <v>1446</v>
      </c>
      <c r="Q56" s="59"/>
      <c r="R56" s="59"/>
      <c r="S56" s="62">
        <v>0</v>
      </c>
      <c r="T56" s="62">
        <v>100</v>
      </c>
      <c r="U56" s="62">
        <v>0</v>
      </c>
      <c r="V56" s="59" t="s">
        <v>619</v>
      </c>
      <c r="W56" s="59" t="s">
        <v>1417</v>
      </c>
      <c r="X56" s="104">
        <v>6082.91</v>
      </c>
      <c r="Y56" s="89">
        <v>4490.2</v>
      </c>
      <c r="Z56" s="82">
        <f t="shared" si="4"/>
        <v>27313482.481999997</v>
      </c>
      <c r="AA56" s="82">
        <f t="shared" si="5"/>
        <v>30591100.379840001</v>
      </c>
      <c r="AB56" s="85">
        <v>0</v>
      </c>
      <c r="AC56" s="85">
        <v>0</v>
      </c>
      <c r="AD56" s="85">
        <v>0</v>
      </c>
      <c r="AE56" s="62">
        <v>941040000097</v>
      </c>
      <c r="AF56" s="58"/>
      <c r="AG56" s="58"/>
      <c r="AH56" s="58" t="s">
        <v>316</v>
      </c>
      <c r="AI56" s="58" t="s">
        <v>1731</v>
      </c>
      <c r="AJ56" s="105" t="s">
        <v>1732</v>
      </c>
      <c r="AK56" s="58"/>
      <c r="AL56" s="58"/>
      <c r="AM56" s="58"/>
      <c r="AN56" s="58"/>
      <c r="AO56" s="58"/>
      <c r="AP56" s="58"/>
      <c r="AQ56" s="96"/>
      <c r="AR56" s="96"/>
      <c r="AS56" s="96"/>
      <c r="AT56" s="61"/>
      <c r="AU56" s="61"/>
      <c r="AV56" s="61"/>
      <c r="AW56" s="61"/>
      <c r="AX56" s="61"/>
      <c r="AY56" s="61"/>
      <c r="AZ56" s="61"/>
    </row>
    <row r="57" spans="1:52" s="29" customFormat="1" ht="43.5" customHeight="1" thickBot="1" x14ac:dyDescent="0.3">
      <c r="A57" s="106" t="s">
        <v>1733</v>
      </c>
      <c r="B57" s="58" t="s">
        <v>1460</v>
      </c>
      <c r="C57" s="58" t="s">
        <v>1734</v>
      </c>
      <c r="D57" s="58" t="s">
        <v>1571</v>
      </c>
      <c r="E57" s="58" t="s">
        <v>1735</v>
      </c>
      <c r="F57" s="58" t="s">
        <v>1516</v>
      </c>
      <c r="G57" s="58" t="s">
        <v>1449</v>
      </c>
      <c r="H57" s="58" t="s">
        <v>1451</v>
      </c>
      <c r="I57" s="58" t="s">
        <v>1445</v>
      </c>
      <c r="J57" s="59" t="s">
        <v>752</v>
      </c>
      <c r="K57" s="62">
        <v>631010000</v>
      </c>
      <c r="L57" s="59" t="s">
        <v>1558</v>
      </c>
      <c r="M57" s="59" t="s">
        <v>1401</v>
      </c>
      <c r="N57" s="58"/>
      <c r="O57" s="58"/>
      <c r="P57" s="96" t="s">
        <v>1446</v>
      </c>
      <c r="Q57" s="59"/>
      <c r="R57" s="59"/>
      <c r="S57" s="62">
        <v>0</v>
      </c>
      <c r="T57" s="62">
        <v>100</v>
      </c>
      <c r="U57" s="62">
        <v>0</v>
      </c>
      <c r="V57" s="59" t="s">
        <v>619</v>
      </c>
      <c r="W57" s="59" t="s">
        <v>1417</v>
      </c>
      <c r="X57" s="89">
        <v>12044</v>
      </c>
      <c r="Y57" s="89">
        <v>4547.3999999999996</v>
      </c>
      <c r="Z57" s="82">
        <f t="shared" si="4"/>
        <v>54768885.599999994</v>
      </c>
      <c r="AA57" s="82">
        <f t="shared" si="5"/>
        <v>61341151.872000001</v>
      </c>
      <c r="AB57" s="85">
        <v>0</v>
      </c>
      <c r="AC57" s="85">
        <v>0</v>
      </c>
      <c r="AD57" s="85">
        <v>0</v>
      </c>
      <c r="AE57" s="62">
        <v>941040000097</v>
      </c>
      <c r="AF57" s="58"/>
      <c r="AG57" s="58"/>
      <c r="AH57" s="58" t="s">
        <v>316</v>
      </c>
      <c r="AI57" s="58" t="s">
        <v>1736</v>
      </c>
      <c r="AJ57" s="107" t="s">
        <v>1737</v>
      </c>
      <c r="AK57" s="58"/>
      <c r="AL57" s="58"/>
      <c r="AM57" s="58"/>
      <c r="AN57" s="58"/>
      <c r="AO57" s="58"/>
      <c r="AP57" s="58"/>
      <c r="AQ57" s="96"/>
      <c r="AR57" s="96"/>
      <c r="AS57" s="96"/>
      <c r="AT57" s="61"/>
      <c r="AU57" s="61"/>
      <c r="AV57" s="61"/>
      <c r="AW57" s="61"/>
      <c r="AX57" s="61"/>
      <c r="AY57" s="61"/>
      <c r="AZ57" s="61"/>
    </row>
    <row r="58" spans="1:52" s="29" customFormat="1" ht="43.5" customHeight="1" x14ac:dyDescent="0.25">
      <c r="A58" s="108" t="s">
        <v>1738</v>
      </c>
      <c r="B58" s="58" t="s">
        <v>1461</v>
      </c>
      <c r="C58" s="97" t="s">
        <v>1734</v>
      </c>
      <c r="D58" s="97" t="s">
        <v>1571</v>
      </c>
      <c r="E58" s="97" t="s">
        <v>1735</v>
      </c>
      <c r="F58" s="97" t="s">
        <v>1516</v>
      </c>
      <c r="G58" s="97" t="s">
        <v>1449</v>
      </c>
      <c r="H58" s="97" t="s">
        <v>1451</v>
      </c>
      <c r="I58" s="97" t="s">
        <v>1445</v>
      </c>
      <c r="J58" s="109" t="s">
        <v>752</v>
      </c>
      <c r="K58" s="110">
        <v>631010000</v>
      </c>
      <c r="L58" s="109" t="s">
        <v>1558</v>
      </c>
      <c r="M58" s="109" t="s">
        <v>1401</v>
      </c>
      <c r="N58" s="97"/>
      <c r="O58" s="97"/>
      <c r="P58" s="111" t="s">
        <v>1446</v>
      </c>
      <c r="Q58" s="109"/>
      <c r="R58" s="109"/>
      <c r="S58" s="110">
        <v>0</v>
      </c>
      <c r="T58" s="110">
        <v>100</v>
      </c>
      <c r="U58" s="110">
        <v>0</v>
      </c>
      <c r="V58" s="109" t="s">
        <v>619</v>
      </c>
      <c r="W58" s="109" t="s">
        <v>1417</v>
      </c>
      <c r="X58" s="104">
        <v>1470</v>
      </c>
      <c r="Y58" s="89">
        <v>4321.2</v>
      </c>
      <c r="Z58" s="82">
        <f t="shared" si="4"/>
        <v>6352164</v>
      </c>
      <c r="AA58" s="82">
        <f t="shared" si="5"/>
        <v>7114423.6800000006</v>
      </c>
      <c r="AB58" s="112">
        <v>0</v>
      </c>
      <c r="AC58" s="112">
        <v>0</v>
      </c>
      <c r="AD58" s="112">
        <v>0</v>
      </c>
      <c r="AE58" s="110">
        <v>941040000097</v>
      </c>
      <c r="AF58" s="97"/>
      <c r="AG58" s="97"/>
      <c r="AH58" s="97" t="s">
        <v>316</v>
      </c>
      <c r="AI58" s="97" t="s">
        <v>1739</v>
      </c>
      <c r="AJ58" s="113" t="s">
        <v>1740</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48" t="s">
        <v>1874</v>
      </c>
      <c r="B59" s="58" t="s">
        <v>1462</v>
      </c>
      <c r="C59" s="114" t="s">
        <v>1513</v>
      </c>
      <c r="D59" s="115" t="s">
        <v>1514</v>
      </c>
      <c r="E59" s="115" t="s">
        <v>1515</v>
      </c>
      <c r="F59" s="115" t="s">
        <v>1516</v>
      </c>
      <c r="G59" s="115" t="s">
        <v>1449</v>
      </c>
      <c r="H59" s="115" t="s">
        <v>1518</v>
      </c>
      <c r="I59" s="115" t="s">
        <v>1724</v>
      </c>
      <c r="J59" s="115" t="s">
        <v>752</v>
      </c>
      <c r="K59" s="116">
        <v>631010000</v>
      </c>
      <c r="L59" s="115" t="s">
        <v>1704</v>
      </c>
      <c r="M59" s="115" t="s">
        <v>1399</v>
      </c>
      <c r="N59" s="115" t="s">
        <v>1520</v>
      </c>
      <c r="O59" s="115" t="s">
        <v>1742</v>
      </c>
      <c r="P59" s="115"/>
      <c r="Q59" s="115"/>
      <c r="R59" s="115"/>
      <c r="S59" s="115">
        <v>0</v>
      </c>
      <c r="T59" s="115">
        <v>0</v>
      </c>
      <c r="U59" s="115">
        <v>100</v>
      </c>
      <c r="V59" s="115" t="s">
        <v>647</v>
      </c>
      <c r="W59" s="115" t="s">
        <v>1417</v>
      </c>
      <c r="X59" s="151">
        <v>0</v>
      </c>
      <c r="Y59" s="117">
        <f>3640*516.77</f>
        <v>1881042.8</v>
      </c>
      <c r="Z59" s="82">
        <f t="shared" si="4"/>
        <v>0</v>
      </c>
      <c r="AA59" s="82">
        <f t="shared" si="5"/>
        <v>0</v>
      </c>
      <c r="AB59" s="112">
        <v>0</v>
      </c>
      <c r="AC59" s="117">
        <f>AB59*Y59</f>
        <v>0</v>
      </c>
      <c r="AD59" s="117">
        <f>IF(W59="С НДС",AC59*1.12, (IF(W59="НДС 8",AC59*1.08,AC59)))</f>
        <v>0</v>
      </c>
      <c r="AE59" s="116">
        <v>941040000097</v>
      </c>
      <c r="AF59" s="115"/>
      <c r="AG59" s="115"/>
      <c r="AH59" s="115" t="s">
        <v>316</v>
      </c>
      <c r="AI59" s="115" t="s">
        <v>1521</v>
      </c>
      <c r="AJ59" s="115" t="s">
        <v>1522</v>
      </c>
      <c r="AK59" s="115" t="s">
        <v>291</v>
      </c>
      <c r="AL59" s="115" t="s">
        <v>1523</v>
      </c>
      <c r="AM59" s="115" t="s">
        <v>1524</v>
      </c>
      <c r="AN59" s="115" t="s">
        <v>587</v>
      </c>
      <c r="AO59" s="115" t="s">
        <v>1525</v>
      </c>
      <c r="AP59" s="115" t="s">
        <v>1526</v>
      </c>
      <c r="AQ59" s="115" t="s">
        <v>524</v>
      </c>
      <c r="AR59" s="115" t="s">
        <v>1717</v>
      </c>
      <c r="AS59" s="115" t="s">
        <v>1718</v>
      </c>
      <c r="AT59" s="61"/>
      <c r="AU59" s="61"/>
      <c r="AV59" s="61"/>
      <c r="AW59" s="61"/>
      <c r="AX59" s="61"/>
      <c r="AY59" s="61"/>
      <c r="AZ59" s="61"/>
    </row>
    <row r="60" spans="1:52" s="29" customFormat="1" ht="43.5" customHeight="1" x14ac:dyDescent="0.25">
      <c r="A60" s="148" t="s">
        <v>1875</v>
      </c>
      <c r="B60" s="58" t="s">
        <v>1463</v>
      </c>
      <c r="C60" s="80" t="s">
        <v>1513</v>
      </c>
      <c r="D60" s="80" t="s">
        <v>1514</v>
      </c>
      <c r="E60" s="80" t="s">
        <v>1515</v>
      </c>
      <c r="F60" s="80" t="s">
        <v>1516</v>
      </c>
      <c r="G60" s="80" t="s">
        <v>1449</v>
      </c>
      <c r="H60" s="80" t="s">
        <v>1518</v>
      </c>
      <c r="I60" s="115" t="s">
        <v>1724</v>
      </c>
      <c r="J60" s="80" t="s">
        <v>752</v>
      </c>
      <c r="K60" s="81">
        <v>631010000</v>
      </c>
      <c r="L60" s="80" t="s">
        <v>1704</v>
      </c>
      <c r="M60" s="80" t="s">
        <v>1399</v>
      </c>
      <c r="N60" s="80" t="s">
        <v>1520</v>
      </c>
      <c r="O60" s="80" t="s">
        <v>1742</v>
      </c>
      <c r="P60" s="80"/>
      <c r="Q60" s="80"/>
      <c r="R60" s="80"/>
      <c r="S60" s="80">
        <v>0</v>
      </c>
      <c r="T60" s="80">
        <v>0</v>
      </c>
      <c r="U60" s="80">
        <v>100</v>
      </c>
      <c r="V60" s="80" t="s">
        <v>647</v>
      </c>
      <c r="W60" s="80" t="s">
        <v>1417</v>
      </c>
      <c r="X60" s="149">
        <v>0</v>
      </c>
      <c r="Y60" s="82">
        <f>3640*516.77</f>
        <v>1881042.8</v>
      </c>
      <c r="Z60" s="82">
        <f t="shared" si="4"/>
        <v>0</v>
      </c>
      <c r="AA60" s="82">
        <f t="shared" si="5"/>
        <v>0</v>
      </c>
      <c r="AB60" s="112">
        <v>0</v>
      </c>
      <c r="AC60" s="82">
        <f>AB60*Y60</f>
        <v>0</v>
      </c>
      <c r="AD60" s="82">
        <f>IF(W60="С НДС",AC60*1.12, (IF(W60="НДС 8",AC60*1.08,AC60)))</f>
        <v>0</v>
      </c>
      <c r="AE60" s="81">
        <v>941040000097</v>
      </c>
      <c r="AF60" s="80"/>
      <c r="AG60" s="80"/>
      <c r="AH60" s="80" t="s">
        <v>316</v>
      </c>
      <c r="AI60" s="80" t="s">
        <v>1521</v>
      </c>
      <c r="AJ60" s="114" t="s">
        <v>1522</v>
      </c>
      <c r="AK60" s="115" t="s">
        <v>291</v>
      </c>
      <c r="AL60" s="115" t="s">
        <v>1523</v>
      </c>
      <c r="AM60" s="115" t="s">
        <v>1524</v>
      </c>
      <c r="AN60" s="115" t="s">
        <v>587</v>
      </c>
      <c r="AO60" s="115" t="s">
        <v>1525</v>
      </c>
      <c r="AP60" s="115" t="s">
        <v>1526</v>
      </c>
      <c r="AQ60" s="115" t="s">
        <v>524</v>
      </c>
      <c r="AR60" s="115" t="s">
        <v>1717</v>
      </c>
      <c r="AS60" s="115" t="s">
        <v>1718</v>
      </c>
      <c r="AT60" s="61"/>
      <c r="AU60" s="61"/>
      <c r="AV60" s="61"/>
      <c r="AW60" s="61"/>
      <c r="AX60" s="61"/>
      <c r="AY60" s="61"/>
      <c r="AZ60" s="61"/>
    </row>
    <row r="61" spans="1:52" s="29" customFormat="1" ht="43.5" customHeight="1" x14ac:dyDescent="0.25">
      <c r="A61" s="148" t="s">
        <v>1876</v>
      </c>
      <c r="B61" s="58" t="s">
        <v>1464</v>
      </c>
      <c r="C61" s="80" t="s">
        <v>1513</v>
      </c>
      <c r="D61" s="80" t="s">
        <v>1514</v>
      </c>
      <c r="E61" s="80" t="s">
        <v>1515</v>
      </c>
      <c r="F61" s="80" t="s">
        <v>1516</v>
      </c>
      <c r="G61" s="80" t="s">
        <v>1449</v>
      </c>
      <c r="H61" s="80" t="s">
        <v>1518</v>
      </c>
      <c r="I61" s="115" t="s">
        <v>1724</v>
      </c>
      <c r="J61" s="80" t="s">
        <v>752</v>
      </c>
      <c r="K61" s="81">
        <v>631010000</v>
      </c>
      <c r="L61" s="80" t="s">
        <v>1704</v>
      </c>
      <c r="M61" s="80" t="s">
        <v>1399</v>
      </c>
      <c r="N61" s="80" t="s">
        <v>1520</v>
      </c>
      <c r="O61" s="80" t="s">
        <v>1742</v>
      </c>
      <c r="P61" s="80"/>
      <c r="Q61" s="80"/>
      <c r="R61" s="80"/>
      <c r="S61" s="80">
        <v>0</v>
      </c>
      <c r="T61" s="80">
        <v>0</v>
      </c>
      <c r="U61" s="80">
        <v>100</v>
      </c>
      <c r="V61" s="80" t="s">
        <v>647</v>
      </c>
      <c r="W61" s="80" t="s">
        <v>1417</v>
      </c>
      <c r="X61" s="149">
        <v>0</v>
      </c>
      <c r="Y61" s="82">
        <f>3640*516.77</f>
        <v>1881042.8</v>
      </c>
      <c r="Z61" s="82">
        <f t="shared" si="4"/>
        <v>0</v>
      </c>
      <c r="AA61" s="82">
        <f t="shared" si="5"/>
        <v>0</v>
      </c>
      <c r="AB61" s="112">
        <v>0</v>
      </c>
      <c r="AC61" s="82">
        <f>AB61*Y61</f>
        <v>0</v>
      </c>
      <c r="AD61" s="82">
        <f>IF(W61="С НДС",AC61*1.12, (IF(W61="НДС 8",AC61*1.08,AC61)))</f>
        <v>0</v>
      </c>
      <c r="AE61" s="81">
        <v>941040000097</v>
      </c>
      <c r="AF61" s="80"/>
      <c r="AG61" s="80"/>
      <c r="AH61" s="80" t="s">
        <v>316</v>
      </c>
      <c r="AI61" s="80" t="s">
        <v>1521</v>
      </c>
      <c r="AJ61" s="114" t="s">
        <v>1522</v>
      </c>
      <c r="AK61" s="115" t="s">
        <v>291</v>
      </c>
      <c r="AL61" s="115" t="s">
        <v>1523</v>
      </c>
      <c r="AM61" s="115" t="s">
        <v>1524</v>
      </c>
      <c r="AN61" s="115" t="s">
        <v>587</v>
      </c>
      <c r="AO61" s="115" t="s">
        <v>1525</v>
      </c>
      <c r="AP61" s="115" t="s">
        <v>1526</v>
      </c>
      <c r="AQ61" s="115" t="s">
        <v>524</v>
      </c>
      <c r="AR61" s="115" t="s">
        <v>1717</v>
      </c>
      <c r="AS61" s="115" t="s">
        <v>1718</v>
      </c>
      <c r="AT61" s="61"/>
      <c r="AU61" s="61"/>
      <c r="AV61" s="61"/>
      <c r="AW61" s="61"/>
      <c r="AX61" s="61"/>
      <c r="AY61" s="61"/>
      <c r="AZ61" s="61"/>
    </row>
    <row r="62" spans="1:52" s="29" customFormat="1" ht="43.5" customHeight="1" x14ac:dyDescent="0.25">
      <c r="A62" s="148" t="s">
        <v>1877</v>
      </c>
      <c r="B62" s="58" t="s">
        <v>1465</v>
      </c>
      <c r="C62" s="80" t="s">
        <v>1513</v>
      </c>
      <c r="D62" s="80" t="s">
        <v>1514</v>
      </c>
      <c r="E62" s="80" t="s">
        <v>1515</v>
      </c>
      <c r="F62" s="80" t="s">
        <v>1516</v>
      </c>
      <c r="G62" s="80" t="s">
        <v>1449</v>
      </c>
      <c r="H62" s="80" t="s">
        <v>1518</v>
      </c>
      <c r="I62" s="115" t="s">
        <v>1724</v>
      </c>
      <c r="J62" s="80" t="s">
        <v>752</v>
      </c>
      <c r="K62" s="81">
        <v>631010000</v>
      </c>
      <c r="L62" s="80" t="s">
        <v>1704</v>
      </c>
      <c r="M62" s="80" t="s">
        <v>1399</v>
      </c>
      <c r="N62" s="80" t="s">
        <v>1520</v>
      </c>
      <c r="O62" s="80" t="s">
        <v>1742</v>
      </c>
      <c r="P62" s="80"/>
      <c r="Q62" s="80"/>
      <c r="R62" s="80"/>
      <c r="S62" s="80">
        <v>0</v>
      </c>
      <c r="T62" s="80">
        <v>0</v>
      </c>
      <c r="U62" s="80">
        <v>100</v>
      </c>
      <c r="V62" s="80" t="s">
        <v>647</v>
      </c>
      <c r="W62" s="80" t="s">
        <v>1417</v>
      </c>
      <c r="X62" s="149">
        <v>0</v>
      </c>
      <c r="Y62" s="82">
        <f>3640*516.77</f>
        <v>1881042.8</v>
      </c>
      <c r="Z62" s="82">
        <f t="shared" si="4"/>
        <v>0</v>
      </c>
      <c r="AA62" s="82">
        <f t="shared" si="5"/>
        <v>0</v>
      </c>
      <c r="AB62" s="112">
        <v>0</v>
      </c>
      <c r="AC62" s="82">
        <f>AB62*Y62</f>
        <v>0</v>
      </c>
      <c r="AD62" s="82">
        <f>IF(W62="С НДС",AC62*1.12, (IF(W62="НДС 8",AC62*1.08,AC62)))</f>
        <v>0</v>
      </c>
      <c r="AE62" s="81">
        <v>941040000097</v>
      </c>
      <c r="AF62" s="80"/>
      <c r="AG62" s="80"/>
      <c r="AH62" s="80" t="s">
        <v>316</v>
      </c>
      <c r="AI62" s="80" t="s">
        <v>1521</v>
      </c>
      <c r="AJ62" s="114" t="s">
        <v>1522</v>
      </c>
      <c r="AK62" s="115" t="s">
        <v>291</v>
      </c>
      <c r="AL62" s="115" t="s">
        <v>1523</v>
      </c>
      <c r="AM62" s="115" t="s">
        <v>1524</v>
      </c>
      <c r="AN62" s="115" t="s">
        <v>587</v>
      </c>
      <c r="AO62" s="115" t="s">
        <v>1525</v>
      </c>
      <c r="AP62" s="115" t="s">
        <v>1526</v>
      </c>
      <c r="AQ62" s="115" t="s">
        <v>524</v>
      </c>
      <c r="AR62" s="115" t="s">
        <v>1717</v>
      </c>
      <c r="AS62" s="115" t="s">
        <v>1718</v>
      </c>
      <c r="AT62" s="61"/>
      <c r="AU62" s="61"/>
      <c r="AV62" s="61"/>
      <c r="AW62" s="61"/>
      <c r="AX62" s="61"/>
      <c r="AY62" s="61"/>
      <c r="AZ62" s="61"/>
    </row>
    <row r="63" spans="1:52" s="29" customFormat="1" ht="43.5" customHeight="1" x14ac:dyDescent="0.25">
      <c r="A63" s="148" t="s">
        <v>1878</v>
      </c>
      <c r="B63" s="58" t="s">
        <v>1466</v>
      </c>
      <c r="C63" s="80" t="s">
        <v>1513</v>
      </c>
      <c r="D63" s="80" t="s">
        <v>1514</v>
      </c>
      <c r="E63" s="80" t="s">
        <v>1515</v>
      </c>
      <c r="F63" s="80" t="s">
        <v>1516</v>
      </c>
      <c r="G63" s="80" t="s">
        <v>1449</v>
      </c>
      <c r="H63" s="80" t="s">
        <v>1518</v>
      </c>
      <c r="I63" s="115" t="s">
        <v>1724</v>
      </c>
      <c r="J63" s="80" t="s">
        <v>752</v>
      </c>
      <c r="K63" s="81">
        <v>631010000</v>
      </c>
      <c r="L63" s="80" t="s">
        <v>1704</v>
      </c>
      <c r="M63" s="80" t="s">
        <v>1399</v>
      </c>
      <c r="N63" s="80" t="s">
        <v>1520</v>
      </c>
      <c r="O63" s="80" t="s">
        <v>1742</v>
      </c>
      <c r="P63" s="80"/>
      <c r="Q63" s="80"/>
      <c r="R63" s="80"/>
      <c r="S63" s="80">
        <v>0</v>
      </c>
      <c r="T63" s="80">
        <v>0</v>
      </c>
      <c r="U63" s="80">
        <v>100</v>
      </c>
      <c r="V63" s="80" t="s">
        <v>647</v>
      </c>
      <c r="W63" s="80" t="s">
        <v>1417</v>
      </c>
      <c r="X63" s="149">
        <v>0</v>
      </c>
      <c r="Y63" s="82">
        <f>3640*516.77</f>
        <v>1881042.8</v>
      </c>
      <c r="Z63" s="82">
        <f t="shared" si="4"/>
        <v>0</v>
      </c>
      <c r="AA63" s="82">
        <f t="shared" si="5"/>
        <v>0</v>
      </c>
      <c r="AB63" s="112">
        <v>0</v>
      </c>
      <c r="AC63" s="82">
        <f>AB63*Y63</f>
        <v>0</v>
      </c>
      <c r="AD63" s="82">
        <f>IF(W63="С НДС",AC63*1.12, (IF(W63="НДС 8",AC63*1.08,AC63)))</f>
        <v>0</v>
      </c>
      <c r="AE63" s="81">
        <v>941040000097</v>
      </c>
      <c r="AF63" s="80"/>
      <c r="AG63" s="80"/>
      <c r="AH63" s="80" t="s">
        <v>316</v>
      </c>
      <c r="AI63" s="80" t="s">
        <v>1521</v>
      </c>
      <c r="AJ63" s="114" t="s">
        <v>1522</v>
      </c>
      <c r="AK63" s="115" t="s">
        <v>291</v>
      </c>
      <c r="AL63" s="115" t="s">
        <v>1523</v>
      </c>
      <c r="AM63" s="115" t="s">
        <v>1524</v>
      </c>
      <c r="AN63" s="115" t="s">
        <v>587</v>
      </c>
      <c r="AO63" s="115" t="s">
        <v>1525</v>
      </c>
      <c r="AP63" s="115" t="s">
        <v>1526</v>
      </c>
      <c r="AQ63" s="115" t="s">
        <v>524</v>
      </c>
      <c r="AR63" s="115" t="s">
        <v>1717</v>
      </c>
      <c r="AS63" s="115" t="s">
        <v>1718</v>
      </c>
      <c r="AT63" s="61"/>
      <c r="AU63" s="61"/>
      <c r="AV63" s="61"/>
      <c r="AW63" s="61"/>
      <c r="AX63" s="61"/>
      <c r="AY63" s="61"/>
      <c r="AZ63" s="61"/>
    </row>
    <row r="64" spans="1:52" s="46" customFormat="1" ht="43.5" customHeight="1" x14ac:dyDescent="0.25">
      <c r="A64" s="99" t="s">
        <v>1822</v>
      </c>
      <c r="B64" s="58" t="s">
        <v>1467</v>
      </c>
      <c r="C64" s="118" t="s">
        <v>1705</v>
      </c>
      <c r="D64" s="118" t="s">
        <v>1530</v>
      </c>
      <c r="E64" s="118" t="s">
        <v>1706</v>
      </c>
      <c r="F64" s="80" t="s">
        <v>1516</v>
      </c>
      <c r="G64" s="80" t="s">
        <v>1449</v>
      </c>
      <c r="H64" s="80" t="s">
        <v>1518</v>
      </c>
      <c r="I64" s="80" t="s">
        <v>1745</v>
      </c>
      <c r="J64" s="80" t="s">
        <v>752</v>
      </c>
      <c r="K64" s="81">
        <v>631010000</v>
      </c>
      <c r="L64" s="80" t="s">
        <v>1707</v>
      </c>
      <c r="M64" s="80" t="s">
        <v>1399</v>
      </c>
      <c r="N64" s="80"/>
      <c r="O64" s="80"/>
      <c r="P64" s="80" t="s">
        <v>1446</v>
      </c>
      <c r="Q64" s="119"/>
      <c r="R64" s="119"/>
      <c r="S64" s="80">
        <v>0</v>
      </c>
      <c r="T64" s="80">
        <v>0</v>
      </c>
      <c r="U64" s="80">
        <v>100</v>
      </c>
      <c r="V64" s="80" t="s">
        <v>645</v>
      </c>
      <c r="W64" s="80" t="s">
        <v>1417</v>
      </c>
      <c r="X64" s="101">
        <v>1000</v>
      </c>
      <c r="Y64" s="82">
        <f>240*503.15</f>
        <v>120756</v>
      </c>
      <c r="Z64" s="102">
        <f t="shared" ref="Z64:Z66" si="6">X64*Y64</f>
        <v>120756000</v>
      </c>
      <c r="AA64" s="82">
        <f t="shared" ref="AA64:AA69" si="7">Z64*1.12</f>
        <v>135246720</v>
      </c>
      <c r="AB64" s="112">
        <v>0</v>
      </c>
      <c r="AC64" s="82">
        <v>0</v>
      </c>
      <c r="AD64" s="82">
        <v>0</v>
      </c>
      <c r="AE64" s="81">
        <v>941040000097</v>
      </c>
      <c r="AF64" s="120"/>
      <c r="AG64" s="120"/>
      <c r="AH64" s="80" t="s">
        <v>316</v>
      </c>
      <c r="AI64" s="80" t="s">
        <v>1709</v>
      </c>
      <c r="AJ64" s="80" t="s">
        <v>1710</v>
      </c>
      <c r="AK64" s="80" t="s">
        <v>291</v>
      </c>
      <c r="AL64" s="80" t="s">
        <v>1711</v>
      </c>
      <c r="AM64" s="80" t="s">
        <v>1712</v>
      </c>
      <c r="AN64" s="80" t="s">
        <v>587</v>
      </c>
      <c r="AO64" s="80" t="s">
        <v>1713</v>
      </c>
      <c r="AP64" s="80" t="s">
        <v>1714</v>
      </c>
      <c r="AQ64" s="80"/>
      <c r="AR64" s="80"/>
      <c r="AS64" s="80"/>
      <c r="AT64" s="61"/>
      <c r="AU64" s="61"/>
      <c r="AV64" s="61"/>
      <c r="AW64" s="61"/>
      <c r="AX64" s="61"/>
      <c r="AY64" s="61"/>
      <c r="AZ64" s="61"/>
    </row>
    <row r="65" spans="1:52" s="46" customFormat="1" ht="43.5" customHeight="1" x14ac:dyDescent="0.25">
      <c r="A65" s="167" t="s">
        <v>1794</v>
      </c>
      <c r="B65" s="58" t="s">
        <v>1468</v>
      </c>
      <c r="C65" s="80" t="s">
        <v>1541</v>
      </c>
      <c r="D65" s="80" t="s">
        <v>1530</v>
      </c>
      <c r="E65" s="80" t="s">
        <v>1542</v>
      </c>
      <c r="F65" s="80" t="s">
        <v>1516</v>
      </c>
      <c r="G65" s="80" t="s">
        <v>1517</v>
      </c>
      <c r="H65" s="80" t="s">
        <v>1518</v>
      </c>
      <c r="I65" s="80" t="s">
        <v>1724</v>
      </c>
      <c r="J65" s="80" t="s">
        <v>752</v>
      </c>
      <c r="K65" s="81">
        <v>631010000</v>
      </c>
      <c r="L65" s="80" t="s">
        <v>1532</v>
      </c>
      <c r="M65" s="80" t="s">
        <v>1399</v>
      </c>
      <c r="N65" s="80" t="s">
        <v>1767</v>
      </c>
      <c r="O65" s="80" t="s">
        <v>1768</v>
      </c>
      <c r="P65" s="80"/>
      <c r="Q65" s="80"/>
      <c r="R65" s="80"/>
      <c r="S65" s="80">
        <v>0</v>
      </c>
      <c r="T65" s="80">
        <v>0</v>
      </c>
      <c r="U65" s="80">
        <v>100</v>
      </c>
      <c r="V65" s="80" t="s">
        <v>645</v>
      </c>
      <c r="W65" s="80" t="s">
        <v>1417</v>
      </c>
      <c r="X65" s="121">
        <v>461.726</v>
      </c>
      <c r="Y65" s="121">
        <v>97241.490970835512</v>
      </c>
      <c r="Z65" s="121">
        <f t="shared" si="6"/>
        <v>44898924.659999996</v>
      </c>
      <c r="AA65" s="121">
        <f t="shared" si="7"/>
        <v>50286795.619199999</v>
      </c>
      <c r="AB65" s="112">
        <v>0</v>
      </c>
      <c r="AC65" s="82">
        <f t="shared" ref="AC65:AC70" si="8">AB65*Y65</f>
        <v>0</v>
      </c>
      <c r="AD65" s="82">
        <f t="shared" ref="AD65:AD70" si="9">IF(W65="С НДС",AC65*1.12, (IF(W65="НДС 8",AC65*1.08,AC65)))</f>
        <v>0</v>
      </c>
      <c r="AE65" s="81">
        <v>941040000097</v>
      </c>
      <c r="AF65" s="80"/>
      <c r="AG65" s="80"/>
      <c r="AH65" s="80" t="s">
        <v>316</v>
      </c>
      <c r="AI65" s="80" t="s">
        <v>1543</v>
      </c>
      <c r="AJ65" s="80" t="s">
        <v>1544</v>
      </c>
      <c r="AK65" s="80" t="s">
        <v>291</v>
      </c>
      <c r="AL65" s="80" t="s">
        <v>1769</v>
      </c>
      <c r="AM65" s="80" t="s">
        <v>1770</v>
      </c>
      <c r="AN65" s="80" t="s">
        <v>587</v>
      </c>
      <c r="AO65" s="80" t="s">
        <v>1771</v>
      </c>
      <c r="AP65" s="80" t="s">
        <v>1772</v>
      </c>
      <c r="AQ65" s="96"/>
      <c r="AR65" s="96"/>
      <c r="AS65" s="96"/>
      <c r="AT65" s="61"/>
      <c r="AU65" s="61"/>
      <c r="AV65" s="61"/>
      <c r="AW65" s="61"/>
      <c r="AX65" s="61"/>
      <c r="AY65" s="61"/>
      <c r="AZ65" s="61"/>
    </row>
    <row r="66" spans="1:52" s="46" customFormat="1" ht="43.5" customHeight="1" x14ac:dyDescent="0.25">
      <c r="A66" s="167" t="s">
        <v>1795</v>
      </c>
      <c r="B66" s="58" t="s">
        <v>1475</v>
      </c>
      <c r="C66" s="80" t="s">
        <v>1541</v>
      </c>
      <c r="D66" s="80" t="s">
        <v>1530</v>
      </c>
      <c r="E66" s="80" t="s">
        <v>1542</v>
      </c>
      <c r="F66" s="80" t="s">
        <v>1516</v>
      </c>
      <c r="G66" s="80" t="s">
        <v>1517</v>
      </c>
      <c r="H66" s="80" t="s">
        <v>1518</v>
      </c>
      <c r="I66" s="80" t="s">
        <v>1445</v>
      </c>
      <c r="J66" s="80" t="s">
        <v>752</v>
      </c>
      <c r="K66" s="81">
        <v>631010000</v>
      </c>
      <c r="L66" s="80" t="s">
        <v>1532</v>
      </c>
      <c r="M66" s="80" t="s">
        <v>1399</v>
      </c>
      <c r="N66" s="80"/>
      <c r="O66" s="80"/>
      <c r="P66" s="80" t="s">
        <v>1446</v>
      </c>
      <c r="Q66" s="80"/>
      <c r="R66" s="80"/>
      <c r="S66" s="80">
        <v>100</v>
      </c>
      <c r="T66" s="80">
        <v>0</v>
      </c>
      <c r="U66" s="80">
        <v>0</v>
      </c>
      <c r="V66" s="80" t="s">
        <v>645</v>
      </c>
      <c r="W66" s="80" t="s">
        <v>1417</v>
      </c>
      <c r="X66" s="79">
        <v>4608.09</v>
      </c>
      <c r="Y66" s="75">
        <v>160163.09</v>
      </c>
      <c r="Z66" s="75">
        <f t="shared" si="6"/>
        <v>738045933.39810002</v>
      </c>
      <c r="AA66" s="75">
        <f t="shared" si="7"/>
        <v>826611445.40587211</v>
      </c>
      <c r="AB66" s="112">
        <v>0</v>
      </c>
      <c r="AC66" s="82">
        <f t="shared" si="8"/>
        <v>0</v>
      </c>
      <c r="AD66" s="82">
        <f t="shared" si="9"/>
        <v>0</v>
      </c>
      <c r="AE66" s="81">
        <v>941040000097</v>
      </c>
      <c r="AF66" s="80"/>
      <c r="AG66" s="80"/>
      <c r="AH66" s="80" t="s">
        <v>316</v>
      </c>
      <c r="AI66" s="80" t="s">
        <v>1543</v>
      </c>
      <c r="AJ66" s="80" t="s">
        <v>1544</v>
      </c>
      <c r="AK66" s="80" t="s">
        <v>291</v>
      </c>
      <c r="AL66" s="80" t="s">
        <v>1545</v>
      </c>
      <c r="AM66" s="80" t="s">
        <v>1546</v>
      </c>
      <c r="AN66" s="80" t="s">
        <v>587</v>
      </c>
      <c r="AO66" s="80" t="s">
        <v>1547</v>
      </c>
      <c r="AP66" s="80" t="s">
        <v>1548</v>
      </c>
      <c r="AQ66" s="96"/>
      <c r="AR66" s="96"/>
      <c r="AS66" s="96"/>
      <c r="AT66" s="61"/>
      <c r="AU66" s="61"/>
      <c r="AV66" s="61"/>
      <c r="AW66" s="61"/>
      <c r="AX66" s="61"/>
      <c r="AY66" s="61"/>
      <c r="AZ66" s="61"/>
    </row>
    <row r="67" spans="1:52" s="46" customFormat="1" ht="43.5" customHeight="1" x14ac:dyDescent="0.25">
      <c r="A67" s="99" t="s">
        <v>1859</v>
      </c>
      <c r="B67" s="58" t="s">
        <v>1476</v>
      </c>
      <c r="C67" s="80" t="s">
        <v>1541</v>
      </c>
      <c r="D67" s="80" t="s">
        <v>1530</v>
      </c>
      <c r="E67" s="80" t="s">
        <v>1542</v>
      </c>
      <c r="F67" s="80" t="s">
        <v>1516</v>
      </c>
      <c r="G67" s="80" t="s">
        <v>1517</v>
      </c>
      <c r="H67" s="80" t="s">
        <v>1518</v>
      </c>
      <c r="I67" s="80" t="s">
        <v>1832</v>
      </c>
      <c r="J67" s="80" t="s">
        <v>752</v>
      </c>
      <c r="K67" s="81">
        <v>631010000</v>
      </c>
      <c r="L67" s="80" t="s">
        <v>1532</v>
      </c>
      <c r="M67" s="80" t="s">
        <v>1399</v>
      </c>
      <c r="N67" s="80"/>
      <c r="O67" s="80"/>
      <c r="P67" s="80" t="s">
        <v>1446</v>
      </c>
      <c r="Q67" s="80"/>
      <c r="R67" s="80"/>
      <c r="S67" s="80">
        <v>100</v>
      </c>
      <c r="T67" s="80">
        <v>0</v>
      </c>
      <c r="U67" s="80">
        <v>0</v>
      </c>
      <c r="V67" s="80" t="s">
        <v>645</v>
      </c>
      <c r="W67" s="80" t="s">
        <v>1417</v>
      </c>
      <c r="X67" s="79">
        <v>6136.67</v>
      </c>
      <c r="Y67" s="75">
        <v>165833.09310587012</v>
      </c>
      <c r="Z67" s="75">
        <f>X67*Y67</f>
        <v>1017662967.47</v>
      </c>
      <c r="AA67" s="75">
        <f>Z67*1.12</f>
        <v>1139782523.5664001</v>
      </c>
      <c r="AB67" s="112">
        <v>0</v>
      </c>
      <c r="AC67" s="82">
        <f t="shared" si="8"/>
        <v>0</v>
      </c>
      <c r="AD67" s="82">
        <f t="shared" si="9"/>
        <v>0</v>
      </c>
      <c r="AE67" s="81">
        <v>941040000097</v>
      </c>
      <c r="AF67" s="80"/>
      <c r="AG67" s="80"/>
      <c r="AH67" s="80" t="s">
        <v>316</v>
      </c>
      <c r="AI67" s="80" t="s">
        <v>1543</v>
      </c>
      <c r="AJ67" s="80" t="s">
        <v>1544</v>
      </c>
      <c r="AK67" s="80" t="s">
        <v>291</v>
      </c>
      <c r="AL67" s="80" t="s">
        <v>1545</v>
      </c>
      <c r="AM67" s="80" t="s">
        <v>1546</v>
      </c>
      <c r="AN67" s="80" t="s">
        <v>587</v>
      </c>
      <c r="AO67" s="80" t="s">
        <v>1547</v>
      </c>
      <c r="AP67" s="80" t="s">
        <v>1548</v>
      </c>
      <c r="AQ67" s="96"/>
      <c r="AR67" s="96"/>
      <c r="AS67" s="96"/>
      <c r="AT67" s="61"/>
      <c r="AU67" s="61"/>
      <c r="AV67" s="61"/>
      <c r="AW67" s="61"/>
      <c r="AX67" s="61"/>
      <c r="AY67" s="61"/>
      <c r="AZ67" s="61"/>
    </row>
    <row r="68" spans="1:52" s="29" customFormat="1" ht="43.5" customHeight="1" x14ac:dyDescent="0.25">
      <c r="A68" s="167" t="s">
        <v>1796</v>
      </c>
      <c r="B68" s="58" t="s">
        <v>1477</v>
      </c>
      <c r="C68" s="80" t="s">
        <v>1513</v>
      </c>
      <c r="D68" s="80" t="s">
        <v>1514</v>
      </c>
      <c r="E68" s="80" t="s">
        <v>1515</v>
      </c>
      <c r="F68" s="80" t="s">
        <v>1516</v>
      </c>
      <c r="G68" s="80" t="s">
        <v>1449</v>
      </c>
      <c r="H68" s="80" t="s">
        <v>1518</v>
      </c>
      <c r="I68" s="115" t="s">
        <v>1724</v>
      </c>
      <c r="J68" s="80" t="s">
        <v>752</v>
      </c>
      <c r="K68" s="81">
        <v>631010000</v>
      </c>
      <c r="L68" s="80" t="s">
        <v>1704</v>
      </c>
      <c r="M68" s="80" t="s">
        <v>1399</v>
      </c>
      <c r="N68" s="80" t="s">
        <v>1746</v>
      </c>
      <c r="O68" s="80" t="s">
        <v>1742</v>
      </c>
      <c r="P68" s="80"/>
      <c r="Q68" s="80"/>
      <c r="R68" s="80"/>
      <c r="S68" s="80">
        <v>0</v>
      </c>
      <c r="T68" s="80">
        <v>0</v>
      </c>
      <c r="U68" s="80">
        <v>100</v>
      </c>
      <c r="V68" s="80" t="s">
        <v>647</v>
      </c>
      <c r="W68" s="80" t="s">
        <v>1417</v>
      </c>
      <c r="X68" s="82">
        <v>99.42</v>
      </c>
      <c r="Y68" s="149">
        <v>2033042</v>
      </c>
      <c r="Z68" s="82">
        <f>X68*Y68</f>
        <v>202125035.64000002</v>
      </c>
      <c r="AA68" s="82">
        <f t="shared" si="7"/>
        <v>226380039.91680005</v>
      </c>
      <c r="AB68" s="112">
        <v>0</v>
      </c>
      <c r="AC68" s="82">
        <f t="shared" si="8"/>
        <v>0</v>
      </c>
      <c r="AD68" s="82">
        <f t="shared" si="9"/>
        <v>0</v>
      </c>
      <c r="AE68" s="81">
        <v>941040000097</v>
      </c>
      <c r="AF68" s="80"/>
      <c r="AG68" s="80"/>
      <c r="AH68" s="80" t="s">
        <v>316</v>
      </c>
      <c r="AI68" s="80" t="s">
        <v>1521</v>
      </c>
      <c r="AJ68" s="114" t="s">
        <v>1522</v>
      </c>
      <c r="AK68" s="115" t="s">
        <v>291</v>
      </c>
      <c r="AL68" s="115" t="s">
        <v>1747</v>
      </c>
      <c r="AM68" s="115" t="s">
        <v>1748</v>
      </c>
      <c r="AN68" s="115" t="s">
        <v>587</v>
      </c>
      <c r="AO68" s="115" t="s">
        <v>1525</v>
      </c>
      <c r="AP68" s="115" t="s">
        <v>1526</v>
      </c>
      <c r="AQ68" s="115" t="s">
        <v>524</v>
      </c>
      <c r="AR68" s="115" t="s">
        <v>1749</v>
      </c>
      <c r="AS68" s="115" t="s">
        <v>1750</v>
      </c>
      <c r="AT68" s="61"/>
      <c r="AU68" s="61"/>
      <c r="AV68" s="61"/>
      <c r="AW68" s="61"/>
      <c r="AX68" s="61"/>
      <c r="AY68" s="61"/>
      <c r="AZ68" s="61"/>
    </row>
    <row r="69" spans="1:52" s="29" customFormat="1" ht="43.5" customHeight="1" x14ac:dyDescent="0.25">
      <c r="A69" s="167" t="s">
        <v>1797</v>
      </c>
      <c r="B69" s="58" t="s">
        <v>1478</v>
      </c>
      <c r="C69" s="80" t="s">
        <v>1513</v>
      </c>
      <c r="D69" s="80" t="s">
        <v>1514</v>
      </c>
      <c r="E69" s="80" t="s">
        <v>1515</v>
      </c>
      <c r="F69" s="80" t="s">
        <v>1516</v>
      </c>
      <c r="G69" s="80" t="s">
        <v>1449</v>
      </c>
      <c r="H69" s="80" t="s">
        <v>1518</v>
      </c>
      <c r="I69" s="115" t="s">
        <v>1724</v>
      </c>
      <c r="J69" s="80" t="s">
        <v>752</v>
      </c>
      <c r="K69" s="81">
        <v>631010000</v>
      </c>
      <c r="L69" s="80" t="s">
        <v>1704</v>
      </c>
      <c r="M69" s="80" t="s">
        <v>1399</v>
      </c>
      <c r="N69" s="80" t="s">
        <v>1746</v>
      </c>
      <c r="O69" s="80" t="s">
        <v>1742</v>
      </c>
      <c r="P69" s="80"/>
      <c r="Q69" s="80"/>
      <c r="R69" s="80"/>
      <c r="S69" s="80">
        <v>0</v>
      </c>
      <c r="T69" s="80">
        <v>0</v>
      </c>
      <c r="U69" s="80">
        <v>100</v>
      </c>
      <c r="V69" s="80" t="s">
        <v>647</v>
      </c>
      <c r="W69" s="80" t="s">
        <v>1417</v>
      </c>
      <c r="X69" s="82">
        <v>49.762</v>
      </c>
      <c r="Y69" s="149">
        <v>2003060.48</v>
      </c>
      <c r="Z69" s="82">
        <f>X69*Y69</f>
        <v>99676295.605759993</v>
      </c>
      <c r="AA69" s="82">
        <f t="shared" si="7"/>
        <v>111637451.0784512</v>
      </c>
      <c r="AB69" s="112">
        <v>0</v>
      </c>
      <c r="AC69" s="82">
        <f t="shared" si="8"/>
        <v>0</v>
      </c>
      <c r="AD69" s="82">
        <f t="shared" si="9"/>
        <v>0</v>
      </c>
      <c r="AE69" s="81">
        <v>941040000097</v>
      </c>
      <c r="AF69" s="80"/>
      <c r="AG69" s="80"/>
      <c r="AH69" s="80" t="s">
        <v>316</v>
      </c>
      <c r="AI69" s="80" t="s">
        <v>1521</v>
      </c>
      <c r="AJ69" s="114" t="s">
        <v>1522</v>
      </c>
      <c r="AK69" s="115" t="s">
        <v>291</v>
      </c>
      <c r="AL69" s="115" t="s">
        <v>1747</v>
      </c>
      <c r="AM69" s="115" t="s">
        <v>1748</v>
      </c>
      <c r="AN69" s="115" t="s">
        <v>587</v>
      </c>
      <c r="AO69" s="115" t="s">
        <v>1525</v>
      </c>
      <c r="AP69" s="115" t="s">
        <v>1526</v>
      </c>
      <c r="AQ69" s="115" t="s">
        <v>524</v>
      </c>
      <c r="AR69" s="115" t="s">
        <v>1749</v>
      </c>
      <c r="AS69" s="115" t="s">
        <v>1750</v>
      </c>
      <c r="AT69" s="61"/>
      <c r="AU69" s="61"/>
      <c r="AV69" s="61"/>
      <c r="AW69" s="61"/>
      <c r="AX69" s="61"/>
      <c r="AY69" s="61"/>
      <c r="AZ69" s="61"/>
    </row>
    <row r="70" spans="1:52" s="29" customFormat="1" ht="43.5" customHeight="1" x14ac:dyDescent="0.25">
      <c r="A70" s="167" t="s">
        <v>1798</v>
      </c>
      <c r="B70" s="58" t="s">
        <v>1479</v>
      </c>
      <c r="C70" s="80" t="s">
        <v>1513</v>
      </c>
      <c r="D70" s="80" t="s">
        <v>1514</v>
      </c>
      <c r="E70" s="80" t="s">
        <v>1515</v>
      </c>
      <c r="F70" s="80" t="s">
        <v>1516</v>
      </c>
      <c r="G70" s="80" t="s">
        <v>1449</v>
      </c>
      <c r="H70" s="80" t="s">
        <v>1518</v>
      </c>
      <c r="I70" s="80" t="s">
        <v>1745</v>
      </c>
      <c r="J70" s="80" t="s">
        <v>752</v>
      </c>
      <c r="K70" s="81">
        <v>631010000</v>
      </c>
      <c r="L70" s="80" t="s">
        <v>1704</v>
      </c>
      <c r="M70" s="80" t="s">
        <v>1399</v>
      </c>
      <c r="N70" s="80" t="s">
        <v>1520</v>
      </c>
      <c r="O70" s="80" t="s">
        <v>1742</v>
      </c>
      <c r="P70" s="80"/>
      <c r="Q70" s="80"/>
      <c r="R70" s="80"/>
      <c r="S70" s="80">
        <v>0</v>
      </c>
      <c r="T70" s="80">
        <v>0</v>
      </c>
      <c r="U70" s="80">
        <v>100</v>
      </c>
      <c r="V70" s="80" t="s">
        <v>647</v>
      </c>
      <c r="W70" s="80" t="s">
        <v>1417</v>
      </c>
      <c r="X70" s="82">
        <v>0</v>
      </c>
      <c r="Y70" s="82">
        <f>35.5*100*521.83</f>
        <v>1852496.5000000002</v>
      </c>
      <c r="Z70" s="82">
        <f>X70*Y70</f>
        <v>0</v>
      </c>
      <c r="AA70" s="82">
        <f t="shared" ref="AA70" si="10">Z70*1.12</f>
        <v>0</v>
      </c>
      <c r="AB70" s="112">
        <v>0</v>
      </c>
      <c r="AC70" s="82">
        <f t="shared" si="8"/>
        <v>0</v>
      </c>
      <c r="AD70" s="82">
        <f t="shared" si="9"/>
        <v>0</v>
      </c>
      <c r="AE70" s="81">
        <v>941040000097</v>
      </c>
      <c r="AF70" s="80"/>
      <c r="AG70" s="80"/>
      <c r="AH70" s="80" t="s">
        <v>316</v>
      </c>
      <c r="AI70" s="80" t="s">
        <v>1521</v>
      </c>
      <c r="AJ70" s="122" t="s">
        <v>1522</v>
      </c>
      <c r="AK70" s="80" t="s">
        <v>291</v>
      </c>
      <c r="AL70" s="80" t="s">
        <v>1523</v>
      </c>
      <c r="AM70" s="80" t="s">
        <v>1524</v>
      </c>
      <c r="AN70" s="80" t="s">
        <v>587</v>
      </c>
      <c r="AO70" s="80" t="s">
        <v>1525</v>
      </c>
      <c r="AP70" s="80" t="s">
        <v>1526</v>
      </c>
      <c r="AQ70" s="80" t="s">
        <v>524</v>
      </c>
      <c r="AR70" s="80" t="s">
        <v>1717</v>
      </c>
      <c r="AS70" s="80" t="s">
        <v>1718</v>
      </c>
      <c r="AT70" s="61"/>
      <c r="AU70" s="61"/>
      <c r="AV70" s="61"/>
      <c r="AW70" s="61"/>
      <c r="AX70" s="61"/>
      <c r="AY70" s="61"/>
      <c r="AZ70" s="61"/>
    </row>
    <row r="71" spans="1:52" s="29" customFormat="1" ht="43.5" customHeight="1" x14ac:dyDescent="0.25">
      <c r="A71" s="91" t="s">
        <v>1751</v>
      </c>
      <c r="B71" s="58" t="s">
        <v>1480</v>
      </c>
      <c r="C71" s="58" t="s">
        <v>1752</v>
      </c>
      <c r="D71" s="59" t="s">
        <v>1753</v>
      </c>
      <c r="E71" s="59" t="s">
        <v>1754</v>
      </c>
      <c r="F71" s="58" t="s">
        <v>1516</v>
      </c>
      <c r="G71" s="58" t="s">
        <v>1449</v>
      </c>
      <c r="H71" s="58" t="s">
        <v>1518</v>
      </c>
      <c r="I71" s="58" t="s">
        <v>1724</v>
      </c>
      <c r="J71" s="59" t="s">
        <v>752</v>
      </c>
      <c r="K71" s="58">
        <v>631010000</v>
      </c>
      <c r="L71" s="58" t="s">
        <v>1755</v>
      </c>
      <c r="M71" s="59" t="s">
        <v>1756</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12">
        <v>0</v>
      </c>
      <c r="AC71" s="85">
        <v>0</v>
      </c>
      <c r="AD71" s="85">
        <v>0</v>
      </c>
      <c r="AE71" s="81">
        <v>941040000097</v>
      </c>
      <c r="AF71" s="61"/>
      <c r="AG71" s="61"/>
      <c r="AH71" s="80" t="s">
        <v>512</v>
      </c>
      <c r="AI71" s="80" t="s">
        <v>1757</v>
      </c>
      <c r="AJ71" s="80" t="s">
        <v>1758</v>
      </c>
      <c r="AK71" s="80" t="s">
        <v>407</v>
      </c>
      <c r="AL71" s="80" t="s">
        <v>1759</v>
      </c>
      <c r="AM71" s="80" t="s">
        <v>1760</v>
      </c>
      <c r="AN71" s="80" t="s">
        <v>316</v>
      </c>
      <c r="AO71" s="80" t="s">
        <v>1761</v>
      </c>
      <c r="AP71" s="80" t="s">
        <v>1611</v>
      </c>
      <c r="AQ71" s="61"/>
      <c r="AR71" s="61"/>
      <c r="AS71" s="61"/>
      <c r="AT71" s="61"/>
      <c r="AU71" s="61"/>
      <c r="AV71" s="61"/>
      <c r="AW71" s="61"/>
      <c r="AX71" s="61"/>
      <c r="AY71" s="61"/>
      <c r="AZ71" s="61"/>
    </row>
    <row r="72" spans="1:52" s="29" customFormat="1" ht="52.5" customHeight="1" x14ac:dyDescent="0.25">
      <c r="A72" s="167" t="s">
        <v>1766</v>
      </c>
      <c r="B72" s="58" t="s">
        <v>1481</v>
      </c>
      <c r="C72" s="59" t="s">
        <v>1762</v>
      </c>
      <c r="D72" s="59" t="s">
        <v>1763</v>
      </c>
      <c r="E72" s="59" t="s">
        <v>1764</v>
      </c>
      <c r="F72" s="58" t="s">
        <v>1516</v>
      </c>
      <c r="G72" s="58" t="s">
        <v>1449</v>
      </c>
      <c r="H72" s="58" t="s">
        <v>1518</v>
      </c>
      <c r="I72" s="58" t="s">
        <v>1445</v>
      </c>
      <c r="J72" s="58" t="s">
        <v>752</v>
      </c>
      <c r="K72" s="62">
        <v>631010000</v>
      </c>
      <c r="L72" s="58" t="s">
        <v>1755</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12">
        <v>0</v>
      </c>
      <c r="AC72" s="85">
        <v>0</v>
      </c>
      <c r="AD72" s="85">
        <v>0</v>
      </c>
      <c r="AE72" s="62">
        <v>941040000097</v>
      </c>
      <c r="AF72" s="58"/>
      <c r="AG72" s="58"/>
      <c r="AH72" s="58" t="s">
        <v>316</v>
      </c>
      <c r="AI72" s="59" t="s">
        <v>1765</v>
      </c>
      <c r="AJ72" s="59" t="s">
        <v>1764</v>
      </c>
      <c r="AK72" s="58"/>
      <c r="AL72" s="58"/>
      <c r="AM72" s="58"/>
      <c r="AN72" s="58"/>
      <c r="AO72" s="58"/>
      <c r="AP72" s="58"/>
      <c r="AQ72" s="96"/>
      <c r="AR72" s="96"/>
      <c r="AS72" s="96"/>
      <c r="AT72" s="61"/>
      <c r="AU72" s="61"/>
      <c r="AV72" s="61"/>
      <c r="AW72" s="61"/>
      <c r="AX72" s="61"/>
      <c r="AY72" s="61"/>
      <c r="AZ72" s="61"/>
    </row>
    <row r="73" spans="1:52" ht="59.25" customHeight="1" x14ac:dyDescent="0.25">
      <c r="A73" s="167" t="s">
        <v>1819</v>
      </c>
      <c r="B73" s="58" t="s">
        <v>1784</v>
      </c>
      <c r="C73" s="58" t="s">
        <v>1513</v>
      </c>
      <c r="D73" s="58" t="s">
        <v>1514</v>
      </c>
      <c r="E73" s="58" t="s">
        <v>1515</v>
      </c>
      <c r="F73" s="58" t="s">
        <v>1516</v>
      </c>
      <c r="G73" s="58" t="s">
        <v>1517</v>
      </c>
      <c r="H73" s="58" t="s">
        <v>1518</v>
      </c>
      <c r="I73" s="58" t="s">
        <v>1745</v>
      </c>
      <c r="J73" s="58" t="s">
        <v>752</v>
      </c>
      <c r="K73" s="62">
        <v>631010000</v>
      </c>
      <c r="L73" s="58" t="s">
        <v>1519</v>
      </c>
      <c r="M73" s="80" t="s">
        <v>1401</v>
      </c>
      <c r="N73" s="58" t="s">
        <v>1520</v>
      </c>
      <c r="O73" s="58" t="s">
        <v>1742</v>
      </c>
      <c r="P73" s="58"/>
      <c r="Q73" s="58"/>
      <c r="R73" s="58"/>
      <c r="S73" s="58">
        <v>0</v>
      </c>
      <c r="T73" s="58">
        <v>0</v>
      </c>
      <c r="U73" s="58">
        <v>100</v>
      </c>
      <c r="V73" s="58" t="s">
        <v>647</v>
      </c>
      <c r="W73" s="58" t="s">
        <v>1417</v>
      </c>
      <c r="X73" s="123">
        <v>676.51766499999997</v>
      </c>
      <c r="Y73" s="152">
        <f>944500.569</f>
        <v>944500.56900000002</v>
      </c>
      <c r="Z73" s="82">
        <f>X73*Y73</f>
        <v>638971319.5310514</v>
      </c>
      <c r="AA73" s="82">
        <f>Z73*1.12</f>
        <v>715647877.87477767</v>
      </c>
      <c r="AB73" s="63"/>
      <c r="AC73" s="63">
        <f t="shared" ref="AC73:AC74" si="11">AB73*Y73</f>
        <v>0</v>
      </c>
      <c r="AD73" s="63">
        <f t="shared" ref="AD73:AD74" si="12">IF(W73="С НДС",AC73*1.12, (IF(W73="НДС 8",AC73*1.08,AC73)))</f>
        <v>0</v>
      </c>
      <c r="AE73" s="62">
        <v>941040000097</v>
      </c>
      <c r="AF73" s="58"/>
      <c r="AG73" s="58"/>
      <c r="AH73" s="58" t="s">
        <v>316</v>
      </c>
      <c r="AI73" s="58" t="s">
        <v>1773</v>
      </c>
      <c r="AJ73" s="58" t="s">
        <v>1774</v>
      </c>
      <c r="AK73" s="58" t="s">
        <v>291</v>
      </c>
      <c r="AL73" s="58" t="s">
        <v>1775</v>
      </c>
      <c r="AM73" s="58" t="s">
        <v>1776</v>
      </c>
      <c r="AN73" s="58" t="s">
        <v>587</v>
      </c>
      <c r="AO73" s="58" t="s">
        <v>1777</v>
      </c>
      <c r="AP73" s="58" t="s">
        <v>1778</v>
      </c>
      <c r="AQ73" s="58" t="s">
        <v>524</v>
      </c>
      <c r="AR73" s="58" t="s">
        <v>1786</v>
      </c>
      <c r="AS73" s="58" t="s">
        <v>1785</v>
      </c>
      <c r="AT73" s="61"/>
      <c r="AU73" s="61"/>
      <c r="AV73" s="61"/>
      <c r="AW73" s="61"/>
      <c r="AX73" s="61"/>
      <c r="AY73" s="61"/>
      <c r="AZ73" s="124"/>
    </row>
    <row r="74" spans="1:52" ht="59.25" customHeight="1" x14ac:dyDescent="0.25">
      <c r="A74" s="91" t="s">
        <v>1783</v>
      </c>
      <c r="B74" s="58" t="s">
        <v>1482</v>
      </c>
      <c r="C74" s="58" t="s">
        <v>1513</v>
      </c>
      <c r="D74" s="58" t="s">
        <v>1514</v>
      </c>
      <c r="E74" s="58" t="s">
        <v>1515</v>
      </c>
      <c r="F74" s="58" t="s">
        <v>1516</v>
      </c>
      <c r="G74" s="58" t="s">
        <v>1517</v>
      </c>
      <c r="H74" s="58" t="s">
        <v>1518</v>
      </c>
      <c r="I74" s="80" t="s">
        <v>1828</v>
      </c>
      <c r="J74" s="58" t="s">
        <v>752</v>
      </c>
      <c r="K74" s="62">
        <v>631010000</v>
      </c>
      <c r="L74" s="58" t="s">
        <v>1519</v>
      </c>
      <c r="M74" s="58" t="s">
        <v>1399</v>
      </c>
      <c r="N74" s="58" t="s">
        <v>1520</v>
      </c>
      <c r="O74" s="58" t="s">
        <v>1742</v>
      </c>
      <c r="P74" s="58"/>
      <c r="Q74" s="58"/>
      <c r="R74" s="58"/>
      <c r="S74" s="58">
        <v>0</v>
      </c>
      <c r="T74" s="58">
        <v>0</v>
      </c>
      <c r="U74" s="58">
        <v>100</v>
      </c>
      <c r="V74" s="58" t="s">
        <v>647</v>
      </c>
      <c r="W74" s="58" t="s">
        <v>1417</v>
      </c>
      <c r="X74" s="82">
        <v>0</v>
      </c>
      <c r="Y74" s="76">
        <f>35.5*100*521.83</f>
        <v>1852496.5000000002</v>
      </c>
      <c r="Z74" s="82">
        <f t="shared" ref="Z74" si="13">X74*Y74</f>
        <v>0</v>
      </c>
      <c r="AA74" s="82">
        <f t="shared" ref="AA74" si="14">Z74*1.12</f>
        <v>0</v>
      </c>
      <c r="AB74" s="63"/>
      <c r="AC74" s="63">
        <f t="shared" si="11"/>
        <v>0</v>
      </c>
      <c r="AD74" s="63">
        <f t="shared" si="12"/>
        <v>0</v>
      </c>
      <c r="AE74" s="62">
        <v>941040000097</v>
      </c>
      <c r="AF74" s="58"/>
      <c r="AG74" s="58"/>
      <c r="AH74" s="58" t="s">
        <v>316</v>
      </c>
      <c r="AI74" s="58" t="s">
        <v>1779</v>
      </c>
      <c r="AJ74" s="58" t="s">
        <v>1780</v>
      </c>
      <c r="AK74" s="58" t="s">
        <v>291</v>
      </c>
      <c r="AL74" s="58" t="s">
        <v>1781</v>
      </c>
      <c r="AM74" s="58" t="s">
        <v>1782</v>
      </c>
      <c r="AN74" s="58" t="s">
        <v>587</v>
      </c>
      <c r="AO74" s="58" t="s">
        <v>1525</v>
      </c>
      <c r="AP74" s="58" t="s">
        <v>1526</v>
      </c>
      <c r="AQ74" s="58" t="s">
        <v>524</v>
      </c>
      <c r="AR74" s="58" t="s">
        <v>1786</v>
      </c>
      <c r="AS74" s="58" t="s">
        <v>1785</v>
      </c>
      <c r="AT74" s="61"/>
      <c r="AU74" s="61"/>
      <c r="AV74" s="61"/>
      <c r="AW74" s="61"/>
      <c r="AX74" s="61"/>
      <c r="AY74" s="61"/>
      <c r="AZ74" s="124"/>
    </row>
    <row r="75" spans="1:52" s="40" customFormat="1" ht="35.25" customHeight="1" x14ac:dyDescent="0.25">
      <c r="A75" s="167" t="s">
        <v>1823</v>
      </c>
      <c r="B75" s="58" t="s">
        <v>1483</v>
      </c>
      <c r="C75" s="118" t="s">
        <v>1705</v>
      </c>
      <c r="D75" s="118" t="s">
        <v>1530</v>
      </c>
      <c r="E75" s="118" t="s">
        <v>1706</v>
      </c>
      <c r="F75" s="74" t="s">
        <v>1516</v>
      </c>
      <c r="G75" s="80" t="s">
        <v>1449</v>
      </c>
      <c r="H75" s="80" t="s">
        <v>1518</v>
      </c>
      <c r="I75" s="80" t="s">
        <v>1745</v>
      </c>
      <c r="J75" s="80" t="s">
        <v>752</v>
      </c>
      <c r="K75" s="81">
        <v>631010000</v>
      </c>
      <c r="L75" s="80" t="s">
        <v>1707</v>
      </c>
      <c r="M75" s="80" t="s">
        <v>1399</v>
      </c>
      <c r="N75" s="80"/>
      <c r="O75" s="80"/>
      <c r="P75" s="80" t="s">
        <v>1446</v>
      </c>
      <c r="Q75" s="119"/>
      <c r="R75" s="119"/>
      <c r="S75" s="80">
        <v>0</v>
      </c>
      <c r="T75" s="80">
        <v>0</v>
      </c>
      <c r="U75" s="80">
        <v>100</v>
      </c>
      <c r="V75" s="80" t="s">
        <v>645</v>
      </c>
      <c r="W75" s="80" t="s">
        <v>1417</v>
      </c>
      <c r="X75" s="101">
        <v>2000</v>
      </c>
      <c r="Y75" s="82">
        <v>124744.334485</v>
      </c>
      <c r="Z75" s="102">
        <f>X75*Y75</f>
        <v>249488668.97</v>
      </c>
      <c r="AA75" s="82">
        <f>Z75*1.12</f>
        <v>279427309.2464</v>
      </c>
      <c r="AB75" s="112">
        <v>0</v>
      </c>
      <c r="AC75" s="82">
        <v>0</v>
      </c>
      <c r="AD75" s="82">
        <v>0</v>
      </c>
      <c r="AE75" s="81">
        <v>941040000097</v>
      </c>
      <c r="AF75" s="120"/>
      <c r="AG75" s="120"/>
      <c r="AH75" s="80" t="s">
        <v>316</v>
      </c>
      <c r="AI75" s="80" t="s">
        <v>1709</v>
      </c>
      <c r="AJ75" s="80" t="s">
        <v>1710</v>
      </c>
      <c r="AK75" s="80" t="s">
        <v>291</v>
      </c>
      <c r="AL75" s="80" t="s">
        <v>1711</v>
      </c>
      <c r="AM75" s="80" t="s">
        <v>1712</v>
      </c>
      <c r="AN75" s="80" t="s">
        <v>587</v>
      </c>
      <c r="AO75" s="80" t="s">
        <v>1713</v>
      </c>
      <c r="AP75" s="80" t="s">
        <v>1714</v>
      </c>
      <c r="AQ75" s="125"/>
      <c r="AR75" s="61"/>
      <c r="AS75" s="61"/>
      <c r="AT75" s="61"/>
      <c r="AU75" s="61"/>
      <c r="AV75" s="61"/>
      <c r="AW75" s="61"/>
      <c r="AX75" s="61"/>
      <c r="AY75" s="61"/>
    </row>
    <row r="76" spans="1:52" s="40" customFormat="1" ht="33" customHeight="1" x14ac:dyDescent="0.25">
      <c r="A76" s="167" t="s">
        <v>1824</v>
      </c>
      <c r="B76" s="58" t="s">
        <v>1484</v>
      </c>
      <c r="C76" s="118" t="s">
        <v>1705</v>
      </c>
      <c r="D76" s="118" t="s">
        <v>1530</v>
      </c>
      <c r="E76" s="118" t="s">
        <v>1706</v>
      </c>
      <c r="F76" s="74" t="s">
        <v>1516</v>
      </c>
      <c r="G76" s="80" t="s">
        <v>1449</v>
      </c>
      <c r="H76" s="80" t="s">
        <v>1518</v>
      </c>
      <c r="I76" s="80" t="s">
        <v>1745</v>
      </c>
      <c r="J76" s="80" t="s">
        <v>752</v>
      </c>
      <c r="K76" s="81">
        <v>631010000</v>
      </c>
      <c r="L76" s="80" t="s">
        <v>1707</v>
      </c>
      <c r="M76" s="80" t="s">
        <v>1399</v>
      </c>
      <c r="N76" s="80"/>
      <c r="O76" s="80"/>
      <c r="P76" s="80" t="s">
        <v>1446</v>
      </c>
      <c r="Q76" s="119"/>
      <c r="R76" s="119"/>
      <c r="S76" s="80">
        <v>0</v>
      </c>
      <c r="T76" s="80">
        <v>0</v>
      </c>
      <c r="U76" s="80">
        <v>100</v>
      </c>
      <c r="V76" s="80" t="s">
        <v>645</v>
      </c>
      <c r="W76" s="80" t="s">
        <v>1417</v>
      </c>
      <c r="X76" s="101">
        <v>2026.3630000000001</v>
      </c>
      <c r="Y76" s="82">
        <v>127927.23107853824</v>
      </c>
      <c r="Z76" s="102">
        <f t="shared" ref="Z76:Z78" si="15">X76*Y76</f>
        <v>259227007.75</v>
      </c>
      <c r="AA76" s="82">
        <f t="shared" ref="AA76:AA78" si="16">Z76*1.12</f>
        <v>290334248.68000001</v>
      </c>
      <c r="AB76" s="112">
        <v>0</v>
      </c>
      <c r="AC76" s="82">
        <v>0</v>
      </c>
      <c r="AD76" s="82">
        <v>0</v>
      </c>
      <c r="AE76" s="81">
        <v>941040000097</v>
      </c>
      <c r="AF76" s="120"/>
      <c r="AG76" s="120"/>
      <c r="AH76" s="80" t="s">
        <v>316</v>
      </c>
      <c r="AI76" s="80" t="s">
        <v>1709</v>
      </c>
      <c r="AJ76" s="80" t="s">
        <v>1710</v>
      </c>
      <c r="AK76" s="80" t="s">
        <v>291</v>
      </c>
      <c r="AL76" s="80" t="s">
        <v>1711</v>
      </c>
      <c r="AM76" s="80" t="s">
        <v>1712</v>
      </c>
      <c r="AN76" s="80" t="s">
        <v>587</v>
      </c>
      <c r="AO76" s="80" t="s">
        <v>1713</v>
      </c>
      <c r="AP76" s="80" t="s">
        <v>1714</v>
      </c>
      <c r="AQ76" s="125"/>
      <c r="AR76" s="61"/>
      <c r="AS76" s="61"/>
      <c r="AT76" s="61"/>
      <c r="AU76" s="61"/>
      <c r="AV76" s="61"/>
      <c r="AW76" s="61"/>
      <c r="AX76" s="61"/>
      <c r="AY76" s="61"/>
    </row>
    <row r="77" spans="1:52" s="40" customFormat="1" ht="30" customHeight="1" x14ac:dyDescent="0.25">
      <c r="A77" s="167" t="s">
        <v>1825</v>
      </c>
      <c r="B77" s="58" t="s">
        <v>1485</v>
      </c>
      <c r="C77" s="118" t="s">
        <v>1705</v>
      </c>
      <c r="D77" s="118" t="s">
        <v>1530</v>
      </c>
      <c r="E77" s="118" t="s">
        <v>1706</v>
      </c>
      <c r="F77" s="74" t="s">
        <v>1516</v>
      </c>
      <c r="G77" s="80" t="s">
        <v>1449</v>
      </c>
      <c r="H77" s="80" t="s">
        <v>1518</v>
      </c>
      <c r="I77" s="80" t="s">
        <v>1745</v>
      </c>
      <c r="J77" s="80" t="s">
        <v>752</v>
      </c>
      <c r="K77" s="81">
        <v>631010000</v>
      </c>
      <c r="L77" s="80" t="s">
        <v>1707</v>
      </c>
      <c r="M77" s="80" t="s">
        <v>1399</v>
      </c>
      <c r="N77" s="80"/>
      <c r="O77" s="80"/>
      <c r="P77" s="80" t="s">
        <v>1446</v>
      </c>
      <c r="Q77" s="119"/>
      <c r="R77" s="119"/>
      <c r="S77" s="80">
        <v>0</v>
      </c>
      <c r="T77" s="80">
        <v>0</v>
      </c>
      <c r="U77" s="80">
        <v>100</v>
      </c>
      <c r="V77" s="80" t="s">
        <v>645</v>
      </c>
      <c r="W77" s="80" t="s">
        <v>1417</v>
      </c>
      <c r="X77" s="101">
        <v>4000</v>
      </c>
      <c r="Y77" s="82">
        <v>115015.546005</v>
      </c>
      <c r="Z77" s="102">
        <f t="shared" si="15"/>
        <v>460062184.01999998</v>
      </c>
      <c r="AA77" s="82">
        <f t="shared" si="16"/>
        <v>515269646.1024</v>
      </c>
      <c r="AB77" s="112">
        <v>0</v>
      </c>
      <c r="AC77" s="82">
        <v>0</v>
      </c>
      <c r="AD77" s="82">
        <v>0</v>
      </c>
      <c r="AE77" s="81">
        <v>941040000097</v>
      </c>
      <c r="AF77" s="120"/>
      <c r="AG77" s="120"/>
      <c r="AH77" s="80" t="s">
        <v>316</v>
      </c>
      <c r="AI77" s="80" t="s">
        <v>1709</v>
      </c>
      <c r="AJ77" s="80" t="s">
        <v>1710</v>
      </c>
      <c r="AK77" s="80" t="s">
        <v>291</v>
      </c>
      <c r="AL77" s="80" t="s">
        <v>1711</v>
      </c>
      <c r="AM77" s="80" t="s">
        <v>1712</v>
      </c>
      <c r="AN77" s="80" t="s">
        <v>587</v>
      </c>
      <c r="AO77" s="80" t="s">
        <v>1713</v>
      </c>
      <c r="AP77" s="80" t="s">
        <v>1714</v>
      </c>
      <c r="AQ77" s="125"/>
      <c r="AR77" s="61"/>
      <c r="AS77" s="61"/>
      <c r="AT77" s="61"/>
      <c r="AU77" s="61"/>
      <c r="AV77" s="61"/>
      <c r="AW77" s="61"/>
      <c r="AX77" s="61"/>
      <c r="AY77" s="61"/>
    </row>
    <row r="78" spans="1:52" s="40" customFormat="1" ht="32.25" customHeight="1" x14ac:dyDescent="0.25">
      <c r="A78" s="167" t="s">
        <v>1826</v>
      </c>
      <c r="B78" s="58" t="s">
        <v>1486</v>
      </c>
      <c r="C78" s="118" t="s">
        <v>1705</v>
      </c>
      <c r="D78" s="118" t="s">
        <v>1530</v>
      </c>
      <c r="E78" s="118" t="s">
        <v>1706</v>
      </c>
      <c r="F78" s="74" t="s">
        <v>1516</v>
      </c>
      <c r="G78" s="80" t="s">
        <v>1449</v>
      </c>
      <c r="H78" s="80" t="s">
        <v>1518</v>
      </c>
      <c r="I78" s="80" t="s">
        <v>1745</v>
      </c>
      <c r="J78" s="80" t="s">
        <v>752</v>
      </c>
      <c r="K78" s="81">
        <v>631010000</v>
      </c>
      <c r="L78" s="80" t="s">
        <v>1707</v>
      </c>
      <c r="M78" s="80" t="s">
        <v>1399</v>
      </c>
      <c r="N78" s="80"/>
      <c r="O78" s="80"/>
      <c r="P78" s="80" t="s">
        <v>1446</v>
      </c>
      <c r="Q78" s="119"/>
      <c r="R78" s="119"/>
      <c r="S78" s="80">
        <v>0</v>
      </c>
      <c r="T78" s="80">
        <v>0</v>
      </c>
      <c r="U78" s="80">
        <v>100</v>
      </c>
      <c r="V78" s="80" t="s">
        <v>645</v>
      </c>
      <c r="W78" s="80" t="s">
        <v>1417</v>
      </c>
      <c r="X78" s="156">
        <v>7000</v>
      </c>
      <c r="Y78" s="82">
        <v>116927.11776285715</v>
      </c>
      <c r="Z78" s="102">
        <f t="shared" si="15"/>
        <v>818489824.34000003</v>
      </c>
      <c r="AA78" s="82">
        <f t="shared" si="16"/>
        <v>916708603.26080012</v>
      </c>
      <c r="AB78" s="112">
        <v>0</v>
      </c>
      <c r="AC78" s="82">
        <v>0</v>
      </c>
      <c r="AD78" s="82">
        <v>0</v>
      </c>
      <c r="AE78" s="81">
        <v>941040000097</v>
      </c>
      <c r="AF78" s="120"/>
      <c r="AG78" s="120"/>
      <c r="AH78" s="80" t="s">
        <v>316</v>
      </c>
      <c r="AI78" s="80" t="s">
        <v>1709</v>
      </c>
      <c r="AJ78" s="80" t="s">
        <v>1710</v>
      </c>
      <c r="AK78" s="80" t="s">
        <v>291</v>
      </c>
      <c r="AL78" s="80" t="s">
        <v>1711</v>
      </c>
      <c r="AM78" s="80" t="s">
        <v>1712</v>
      </c>
      <c r="AN78" s="80" t="s">
        <v>587</v>
      </c>
      <c r="AO78" s="80" t="s">
        <v>1713</v>
      </c>
      <c r="AP78" s="80" t="s">
        <v>1714</v>
      </c>
      <c r="AQ78" s="125"/>
      <c r="AR78" s="61"/>
      <c r="AS78" s="61"/>
      <c r="AT78" s="61"/>
      <c r="AU78" s="61"/>
      <c r="AV78" s="61"/>
      <c r="AW78" s="61"/>
      <c r="AX78" s="61"/>
      <c r="AY78" s="61"/>
    </row>
    <row r="79" spans="1:52" ht="50.25" customHeight="1" x14ac:dyDescent="0.25">
      <c r="A79" s="148" t="s">
        <v>1879</v>
      </c>
      <c r="B79" s="58" t="s">
        <v>1487</v>
      </c>
      <c r="C79" s="58" t="s">
        <v>1513</v>
      </c>
      <c r="D79" s="58" t="s">
        <v>1514</v>
      </c>
      <c r="E79" s="58" t="s">
        <v>1515</v>
      </c>
      <c r="F79" s="58" t="s">
        <v>1516</v>
      </c>
      <c r="G79" s="58" t="s">
        <v>1517</v>
      </c>
      <c r="H79" s="58" t="s">
        <v>1518</v>
      </c>
      <c r="I79" s="58" t="s">
        <v>1745</v>
      </c>
      <c r="J79" s="58" t="s">
        <v>752</v>
      </c>
      <c r="K79" s="62">
        <v>631010000</v>
      </c>
      <c r="L79" s="58" t="s">
        <v>1519</v>
      </c>
      <c r="M79" s="58" t="s">
        <v>1399</v>
      </c>
      <c r="N79" s="58"/>
      <c r="O79" s="58"/>
      <c r="P79" s="58"/>
      <c r="Q79" s="147" t="s">
        <v>1817</v>
      </c>
      <c r="R79" s="147" t="s">
        <v>1446</v>
      </c>
      <c r="S79" s="58">
        <v>0</v>
      </c>
      <c r="T79" s="58">
        <v>0</v>
      </c>
      <c r="U79" s="58">
        <v>100</v>
      </c>
      <c r="V79" s="58" t="s">
        <v>647</v>
      </c>
      <c r="W79" s="58" t="s">
        <v>1417</v>
      </c>
      <c r="X79" s="77">
        <v>350</v>
      </c>
      <c r="Y79" s="150">
        <f>35.5*115*518.31</f>
        <v>2116000.5749999997</v>
      </c>
      <c r="Z79" s="76">
        <f t="shared" ref="Z79" si="17">X79*Y79</f>
        <v>740600201.24999988</v>
      </c>
      <c r="AA79" s="76">
        <f t="shared" ref="AA79" si="18">Z79*1.12</f>
        <v>829472225.39999998</v>
      </c>
      <c r="AB79" s="63"/>
      <c r="AC79" s="63">
        <f t="shared" ref="AC79" si="19">AB79*Y79</f>
        <v>0</v>
      </c>
      <c r="AD79" s="63">
        <f t="shared" ref="AD79" si="20">IF(W79="С НДС",AC79*1.12, (IF(W79="НДС 8",AC79*1.08,AC79)))</f>
        <v>0</v>
      </c>
      <c r="AE79" s="62">
        <v>941040000097</v>
      </c>
      <c r="AF79" s="58"/>
      <c r="AG79" s="58"/>
      <c r="AH79" s="58" t="s">
        <v>316</v>
      </c>
      <c r="AI79" s="58" t="s">
        <v>1779</v>
      </c>
      <c r="AJ79" s="58" t="s">
        <v>1780</v>
      </c>
      <c r="AK79" s="58" t="s">
        <v>291</v>
      </c>
      <c r="AL79" s="58" t="s">
        <v>1781</v>
      </c>
      <c r="AM79" s="58" t="s">
        <v>1782</v>
      </c>
      <c r="AN79" s="58" t="s">
        <v>587</v>
      </c>
      <c r="AO79" s="58" t="s">
        <v>1525</v>
      </c>
      <c r="AP79" s="58" t="s">
        <v>1526</v>
      </c>
      <c r="AQ79" s="58"/>
      <c r="AR79" s="61"/>
      <c r="AS79" s="61"/>
      <c r="AT79" s="61"/>
      <c r="AU79" s="61"/>
      <c r="AV79" s="61"/>
      <c r="AW79" s="61"/>
      <c r="AX79" s="61"/>
      <c r="AY79" s="61"/>
      <c r="AZ79" s="40"/>
    </row>
    <row r="80" spans="1:52" s="40" customFormat="1" ht="62.25" customHeight="1" x14ac:dyDescent="0.25">
      <c r="A80" s="99" t="s">
        <v>1860</v>
      </c>
      <c r="B80" s="58" t="s">
        <v>1450</v>
      </c>
      <c r="C80" s="122" t="s">
        <v>1541</v>
      </c>
      <c r="D80" s="80" t="s">
        <v>1530</v>
      </c>
      <c r="E80" s="80" t="s">
        <v>1542</v>
      </c>
      <c r="F80" s="80" t="s">
        <v>1516</v>
      </c>
      <c r="G80" s="80" t="s">
        <v>1517</v>
      </c>
      <c r="H80" s="80" t="s">
        <v>1518</v>
      </c>
      <c r="I80" s="78" t="s">
        <v>1828</v>
      </c>
      <c r="J80" s="80" t="s">
        <v>752</v>
      </c>
      <c r="K80" s="81">
        <v>631010000</v>
      </c>
      <c r="L80" s="80" t="s">
        <v>1532</v>
      </c>
      <c r="M80" s="80" t="s">
        <v>1399</v>
      </c>
      <c r="N80" s="80"/>
      <c r="O80" s="80"/>
      <c r="P80" s="80" t="s">
        <v>1446</v>
      </c>
      <c r="Q80" s="80"/>
      <c r="R80" s="80"/>
      <c r="S80" s="80">
        <v>0</v>
      </c>
      <c r="T80" s="80">
        <v>0</v>
      </c>
      <c r="U80" s="80">
        <v>100</v>
      </c>
      <c r="V80" s="80" t="s">
        <v>645</v>
      </c>
      <c r="W80" s="80" t="s">
        <v>1417</v>
      </c>
      <c r="X80" s="160">
        <v>4500</v>
      </c>
      <c r="Y80" s="121">
        <f>261*535.13</f>
        <v>139668.93</v>
      </c>
      <c r="Z80" s="121">
        <f>X80*Y80</f>
        <v>628510185</v>
      </c>
      <c r="AA80" s="121">
        <f>Z80*1.12</f>
        <v>703931407.20000005</v>
      </c>
      <c r="AB80" s="112">
        <v>0</v>
      </c>
      <c r="AC80" s="82">
        <v>0</v>
      </c>
      <c r="AD80" s="82">
        <v>0</v>
      </c>
      <c r="AE80" s="81">
        <v>941040000097</v>
      </c>
      <c r="AF80" s="80"/>
      <c r="AG80" s="80"/>
      <c r="AH80" s="80" t="s">
        <v>316</v>
      </c>
      <c r="AI80" s="80" t="s">
        <v>1543</v>
      </c>
      <c r="AJ80" s="80" t="s">
        <v>1544</v>
      </c>
      <c r="AK80" s="80" t="s">
        <v>291</v>
      </c>
      <c r="AL80" s="80" t="s">
        <v>1725</v>
      </c>
      <c r="AM80" s="80" t="s">
        <v>1726</v>
      </c>
      <c r="AN80" s="80" t="s">
        <v>587</v>
      </c>
      <c r="AO80" s="80" t="s">
        <v>1553</v>
      </c>
      <c r="AP80" s="80" t="s">
        <v>1830</v>
      </c>
      <c r="AQ80" s="125"/>
      <c r="AR80" s="61"/>
      <c r="AS80" s="61"/>
      <c r="AT80" s="61"/>
      <c r="AU80" s="61"/>
      <c r="AV80" s="61"/>
      <c r="AW80" s="61"/>
      <c r="AX80" s="61"/>
      <c r="AY80" s="61"/>
    </row>
    <row r="81" spans="1:65" s="40" customFormat="1" ht="55.5" customHeight="1" x14ac:dyDescent="0.25">
      <c r="A81" s="99" t="s">
        <v>1861</v>
      </c>
      <c r="B81" s="58" t="s">
        <v>1488</v>
      </c>
      <c r="C81" s="122" t="s">
        <v>1541</v>
      </c>
      <c r="D81" s="80" t="s">
        <v>1530</v>
      </c>
      <c r="E81" s="80" t="s">
        <v>1542</v>
      </c>
      <c r="F81" s="80" t="s">
        <v>1516</v>
      </c>
      <c r="G81" s="80" t="s">
        <v>1517</v>
      </c>
      <c r="H81" s="80" t="s">
        <v>1518</v>
      </c>
      <c r="I81" s="78" t="s">
        <v>1828</v>
      </c>
      <c r="J81" s="80" t="s">
        <v>752</v>
      </c>
      <c r="K81" s="81">
        <v>631010000</v>
      </c>
      <c r="L81" s="80" t="s">
        <v>1532</v>
      </c>
      <c r="M81" s="80" t="s">
        <v>1399</v>
      </c>
      <c r="N81" s="80"/>
      <c r="O81" s="80"/>
      <c r="P81" s="80" t="s">
        <v>1446</v>
      </c>
      <c r="Q81" s="80"/>
      <c r="R81" s="80"/>
      <c r="S81" s="80">
        <v>0</v>
      </c>
      <c r="T81" s="80">
        <v>0</v>
      </c>
      <c r="U81" s="80">
        <v>100</v>
      </c>
      <c r="V81" s="80" t="s">
        <v>645</v>
      </c>
      <c r="W81" s="80" t="s">
        <v>1417</v>
      </c>
      <c r="X81" s="121">
        <v>997.46</v>
      </c>
      <c r="Y81" s="121">
        <v>137806.50381970205</v>
      </c>
      <c r="Z81" s="121">
        <f>X81*Y81</f>
        <v>137456475.30000001</v>
      </c>
      <c r="AA81" s="121">
        <f>Z81*1.12</f>
        <v>153951252.33600003</v>
      </c>
      <c r="AB81" s="112">
        <v>0</v>
      </c>
      <c r="AC81" s="82">
        <v>0</v>
      </c>
      <c r="AD81" s="82">
        <v>0</v>
      </c>
      <c r="AE81" s="81">
        <v>941040000097</v>
      </c>
      <c r="AF81" s="80"/>
      <c r="AG81" s="80"/>
      <c r="AH81" s="80" t="s">
        <v>316</v>
      </c>
      <c r="AI81" s="80" t="s">
        <v>1543</v>
      </c>
      <c r="AJ81" s="80" t="s">
        <v>1544</v>
      </c>
      <c r="AK81" s="80" t="s">
        <v>291</v>
      </c>
      <c r="AL81" s="80" t="s">
        <v>1725</v>
      </c>
      <c r="AM81" s="80" t="s">
        <v>1726</v>
      </c>
      <c r="AN81" s="80" t="s">
        <v>587</v>
      </c>
      <c r="AO81" s="80" t="s">
        <v>1553</v>
      </c>
      <c r="AP81" s="80" t="s">
        <v>1830</v>
      </c>
      <c r="AQ81" s="125"/>
      <c r="AR81" s="61"/>
      <c r="AS81" s="61"/>
      <c r="AT81" s="61"/>
      <c r="AU81" s="61"/>
      <c r="AV81" s="61"/>
      <c r="AW81" s="61"/>
      <c r="AX81" s="61"/>
      <c r="AY81" s="61"/>
    </row>
    <row r="82" spans="1:65" s="40" customFormat="1" ht="45.75" customHeight="1" x14ac:dyDescent="0.25">
      <c r="A82" s="167" t="s">
        <v>1827</v>
      </c>
      <c r="B82" s="58" t="s">
        <v>1489</v>
      </c>
      <c r="C82" s="122" t="s">
        <v>1541</v>
      </c>
      <c r="D82" s="80" t="s">
        <v>1530</v>
      </c>
      <c r="E82" s="80" t="s">
        <v>1542</v>
      </c>
      <c r="F82" s="80" t="s">
        <v>1516</v>
      </c>
      <c r="G82" s="80" t="s">
        <v>1517</v>
      </c>
      <c r="H82" s="80" t="s">
        <v>1518</v>
      </c>
      <c r="I82" s="80" t="s">
        <v>1745</v>
      </c>
      <c r="J82" s="80" t="s">
        <v>752</v>
      </c>
      <c r="K82" s="81">
        <v>631010000</v>
      </c>
      <c r="L82" s="80" t="s">
        <v>1532</v>
      </c>
      <c r="M82" s="80" t="s">
        <v>1399</v>
      </c>
      <c r="N82" s="80" t="s">
        <v>1767</v>
      </c>
      <c r="O82" s="80" t="s">
        <v>1768</v>
      </c>
      <c r="P82" s="80"/>
      <c r="Q82" s="80"/>
      <c r="R82" s="80"/>
      <c r="S82" s="80">
        <v>0</v>
      </c>
      <c r="T82" s="80">
        <v>0</v>
      </c>
      <c r="U82" s="80">
        <v>100</v>
      </c>
      <c r="V82" s="80" t="s">
        <v>645</v>
      </c>
      <c r="W82" s="80" t="s">
        <v>1417</v>
      </c>
      <c r="X82" s="121">
        <v>2206.0790000000002</v>
      </c>
      <c r="Y82" s="121">
        <v>139525.21011260248</v>
      </c>
      <c r="Z82" s="121">
        <f>X82*Y82</f>
        <v>307803636</v>
      </c>
      <c r="AA82" s="121">
        <f>Z82*1.12</f>
        <v>344740072.32000005</v>
      </c>
      <c r="AB82" s="112">
        <v>0</v>
      </c>
      <c r="AC82" s="82">
        <v>0</v>
      </c>
      <c r="AD82" s="82">
        <v>0</v>
      </c>
      <c r="AE82" s="81">
        <v>941040000097</v>
      </c>
      <c r="AF82" s="80"/>
      <c r="AG82" s="80"/>
      <c r="AH82" s="80" t="s">
        <v>316</v>
      </c>
      <c r="AI82" s="80" t="s">
        <v>1543</v>
      </c>
      <c r="AJ82" s="80" t="s">
        <v>1544</v>
      </c>
      <c r="AK82" s="80" t="s">
        <v>291</v>
      </c>
      <c r="AL82" s="80" t="s">
        <v>1725</v>
      </c>
      <c r="AM82" s="80" t="s">
        <v>1726</v>
      </c>
      <c r="AN82" s="80" t="s">
        <v>587</v>
      </c>
      <c r="AO82" s="80" t="s">
        <v>1771</v>
      </c>
      <c r="AP82" s="80" t="s">
        <v>1772</v>
      </c>
      <c r="AQ82" s="125"/>
      <c r="AR82" s="61"/>
      <c r="AS82" s="61"/>
      <c r="AT82" s="61"/>
      <c r="AU82" s="61"/>
      <c r="AV82" s="61"/>
      <c r="AW82" s="61"/>
      <c r="AX82" s="61"/>
      <c r="AY82" s="61"/>
    </row>
    <row r="83" spans="1:65" s="40" customFormat="1" ht="45.75" customHeight="1" x14ac:dyDescent="0.25">
      <c r="A83" s="91" t="s">
        <v>1799</v>
      </c>
      <c r="B83" s="58" t="s">
        <v>1490</v>
      </c>
      <c r="C83" s="122" t="s">
        <v>1541</v>
      </c>
      <c r="D83" s="80" t="s">
        <v>1530</v>
      </c>
      <c r="E83" s="80" t="s">
        <v>1542</v>
      </c>
      <c r="F83" s="80" t="s">
        <v>1516</v>
      </c>
      <c r="G83" s="80" t="s">
        <v>1517</v>
      </c>
      <c r="H83" s="80" t="s">
        <v>1518</v>
      </c>
      <c r="I83" s="147" t="s">
        <v>1446</v>
      </c>
      <c r="J83" s="80" t="s">
        <v>752</v>
      </c>
      <c r="K83" s="81">
        <v>631010000</v>
      </c>
      <c r="L83" s="80" t="s">
        <v>1532</v>
      </c>
      <c r="M83" s="80" t="s">
        <v>1399</v>
      </c>
      <c r="N83" s="80" t="s">
        <v>1767</v>
      </c>
      <c r="O83" s="80" t="s">
        <v>1768</v>
      </c>
      <c r="P83" s="80"/>
      <c r="Q83" s="80"/>
      <c r="R83" s="80"/>
      <c r="S83" s="80">
        <v>0</v>
      </c>
      <c r="T83" s="80">
        <v>0</v>
      </c>
      <c r="U83" s="80">
        <v>100</v>
      </c>
      <c r="V83" s="80" t="s">
        <v>645</v>
      </c>
      <c r="W83" s="80" t="s">
        <v>1417</v>
      </c>
      <c r="X83" s="121">
        <v>0</v>
      </c>
      <c r="Y83" s="121">
        <f>236.66*522</f>
        <v>123536.52</v>
      </c>
      <c r="Z83" s="121">
        <f>X83*Y83</f>
        <v>0</v>
      </c>
      <c r="AA83" s="157">
        <f>Z83*1.12</f>
        <v>0</v>
      </c>
      <c r="AB83" s="85">
        <v>0</v>
      </c>
      <c r="AC83" s="126">
        <v>0</v>
      </c>
      <c r="AD83" s="82">
        <v>0</v>
      </c>
      <c r="AE83" s="81">
        <v>941040000097</v>
      </c>
      <c r="AF83" s="80"/>
      <c r="AG83" s="80"/>
      <c r="AH83" s="80" t="s">
        <v>316</v>
      </c>
      <c r="AI83" s="80" t="s">
        <v>1543</v>
      </c>
      <c r="AJ83" s="80" t="s">
        <v>1544</v>
      </c>
      <c r="AK83" s="80" t="s">
        <v>291</v>
      </c>
      <c r="AL83" s="80" t="s">
        <v>1725</v>
      </c>
      <c r="AM83" s="80" t="s">
        <v>1726</v>
      </c>
      <c r="AN83" s="80" t="s">
        <v>587</v>
      </c>
      <c r="AO83" s="80" t="s">
        <v>1553</v>
      </c>
      <c r="AP83" s="127" t="s">
        <v>1830</v>
      </c>
      <c r="AQ83" s="125"/>
      <c r="AR83" s="61"/>
      <c r="AS83" s="61"/>
      <c r="AT83" s="61"/>
      <c r="AU83" s="61"/>
      <c r="AV83" s="61"/>
      <c r="AW83" s="61"/>
      <c r="AX83" s="61"/>
      <c r="AY83" s="61"/>
    </row>
    <row r="84" spans="1:65" s="40" customFormat="1" ht="42.75" customHeight="1" x14ac:dyDescent="0.25">
      <c r="A84" s="128" t="s">
        <v>1800</v>
      </c>
      <c r="B84" s="58" t="s">
        <v>1491</v>
      </c>
      <c r="C84" s="129" t="s">
        <v>1604</v>
      </c>
      <c r="D84" s="59" t="s">
        <v>1605</v>
      </c>
      <c r="E84" s="59" t="s">
        <v>1606</v>
      </c>
      <c r="F84" s="58" t="s">
        <v>1516</v>
      </c>
      <c r="G84" s="58" t="s">
        <v>1449</v>
      </c>
      <c r="H84" s="58" t="s">
        <v>1518</v>
      </c>
      <c r="I84" s="58" t="s">
        <v>1817</v>
      </c>
      <c r="J84" s="58" t="s">
        <v>752</v>
      </c>
      <c r="K84" s="62">
        <v>631010000</v>
      </c>
      <c r="L84" s="58" t="s">
        <v>1755</v>
      </c>
      <c r="M84" s="59" t="s">
        <v>1401</v>
      </c>
      <c r="N84" s="61"/>
      <c r="O84" s="61"/>
      <c r="P84" s="58" t="s">
        <v>1446</v>
      </c>
      <c r="Q84" s="58"/>
      <c r="R84" s="58"/>
      <c r="S84" s="62">
        <v>0</v>
      </c>
      <c r="T84" s="62">
        <v>100</v>
      </c>
      <c r="U84" s="62">
        <v>0</v>
      </c>
      <c r="V84" s="129" t="s">
        <v>647</v>
      </c>
      <c r="W84" s="58" t="s">
        <v>1417</v>
      </c>
      <c r="X84" s="77">
        <v>2000</v>
      </c>
      <c r="Y84" s="77">
        <v>228900.6</v>
      </c>
      <c r="Z84" s="130">
        <f>X84*Y84</f>
        <v>457801200</v>
      </c>
      <c r="AA84" s="130">
        <f>Z84*1.12</f>
        <v>512737344.00000006</v>
      </c>
      <c r="AB84" s="58" t="s">
        <v>1708</v>
      </c>
      <c r="AC84" s="85">
        <v>0</v>
      </c>
      <c r="AD84" s="85">
        <v>0</v>
      </c>
      <c r="AE84" s="62">
        <v>941040000097</v>
      </c>
      <c r="AF84" s="58"/>
      <c r="AG84" s="58"/>
      <c r="AH84" s="59" t="s">
        <v>512</v>
      </c>
      <c r="AI84" s="59" t="s">
        <v>1607</v>
      </c>
      <c r="AJ84" s="59" t="s">
        <v>1608</v>
      </c>
      <c r="AK84" s="59" t="s">
        <v>407</v>
      </c>
      <c r="AL84" s="59" t="s">
        <v>1609</v>
      </c>
      <c r="AM84" s="59" t="s">
        <v>1610</v>
      </c>
      <c r="AN84" s="59" t="s">
        <v>316</v>
      </c>
      <c r="AO84" s="59" t="s">
        <v>1611</v>
      </c>
      <c r="AP84" s="59" t="s">
        <v>1611</v>
      </c>
      <c r="AQ84" s="61"/>
      <c r="AR84" s="61"/>
      <c r="AS84" s="61"/>
      <c r="AT84" s="61"/>
      <c r="AU84" s="61"/>
      <c r="AV84" s="61"/>
      <c r="AW84" s="61"/>
      <c r="AX84" s="61"/>
      <c r="AY84" s="61"/>
    </row>
    <row r="85" spans="1:65" s="46" customFormat="1" ht="43.5" customHeight="1" x14ac:dyDescent="0.25">
      <c r="A85" s="83">
        <v>2700261</v>
      </c>
      <c r="B85" s="58" t="s">
        <v>1492</v>
      </c>
      <c r="C85" s="84" t="s">
        <v>1574</v>
      </c>
      <c r="D85" s="84" t="s">
        <v>1575</v>
      </c>
      <c r="E85" s="84" t="s">
        <v>1576</v>
      </c>
      <c r="F85" s="58" t="s">
        <v>1516</v>
      </c>
      <c r="G85" s="62">
        <v>631010000</v>
      </c>
      <c r="H85" s="84" t="s">
        <v>1451</v>
      </c>
      <c r="I85" s="58" t="s">
        <v>1724</v>
      </c>
      <c r="J85" s="84" t="s">
        <v>752</v>
      </c>
      <c r="K85" s="62">
        <v>631010000</v>
      </c>
      <c r="L85" s="84" t="s">
        <v>1558</v>
      </c>
      <c r="M85" s="84" t="s">
        <v>1401</v>
      </c>
      <c r="N85" s="62"/>
      <c r="O85" s="84"/>
      <c r="P85" s="58" t="s">
        <v>1446</v>
      </c>
      <c r="Q85" s="84"/>
      <c r="R85" s="84"/>
      <c r="S85" s="62">
        <v>0</v>
      </c>
      <c r="T85" s="62">
        <v>100</v>
      </c>
      <c r="U85" s="62">
        <v>0</v>
      </c>
      <c r="V85" s="84" t="s">
        <v>647</v>
      </c>
      <c r="W85" s="84" t="s">
        <v>1417</v>
      </c>
      <c r="X85" s="85">
        <v>82</v>
      </c>
      <c r="Y85" s="87">
        <v>263017.32</v>
      </c>
      <c r="Z85" s="130">
        <f t="shared" ref="Z85" si="21">X85*Y85</f>
        <v>21567420.240000002</v>
      </c>
      <c r="AA85" s="130">
        <f t="shared" ref="AA85" si="22">Z85*1.12</f>
        <v>24155510.668800004</v>
      </c>
      <c r="AB85" s="85">
        <v>0</v>
      </c>
      <c r="AC85" s="85">
        <v>0</v>
      </c>
      <c r="AD85" s="85">
        <v>0</v>
      </c>
      <c r="AE85" s="62">
        <v>941040000097</v>
      </c>
      <c r="AF85" s="84"/>
      <c r="AG85" s="84"/>
      <c r="AH85" s="84" t="s">
        <v>587</v>
      </c>
      <c r="AI85" s="84" t="s">
        <v>1577</v>
      </c>
      <c r="AJ85" s="84" t="s">
        <v>1578</v>
      </c>
      <c r="AK85" s="84" t="s">
        <v>512</v>
      </c>
      <c r="AL85" s="84" t="s">
        <v>1579</v>
      </c>
      <c r="AM85" s="84" t="s">
        <v>1580</v>
      </c>
      <c r="AN85" s="84" t="s">
        <v>316</v>
      </c>
      <c r="AO85" s="84" t="s">
        <v>1581</v>
      </c>
      <c r="AP85" s="84" t="s">
        <v>1582</v>
      </c>
      <c r="AQ85" s="84"/>
      <c r="AR85" s="84"/>
      <c r="AS85" s="84"/>
      <c r="AT85" s="84"/>
      <c r="AU85" s="84"/>
      <c r="AV85" s="84"/>
      <c r="AW85" s="84"/>
      <c r="AX85" s="84"/>
      <c r="AY85" s="84"/>
      <c r="AZ85" s="47"/>
      <c r="BA85" s="47"/>
      <c r="BB85" s="47"/>
    </row>
    <row r="86" spans="1:65" s="29" customFormat="1" ht="43.5" customHeight="1" x14ac:dyDescent="0.25">
      <c r="A86" s="83">
        <v>2700247</v>
      </c>
      <c r="B86" s="58" t="s">
        <v>1493</v>
      </c>
      <c r="C86" s="84" t="s">
        <v>1583</v>
      </c>
      <c r="D86" s="84" t="s">
        <v>1575</v>
      </c>
      <c r="E86" s="84" t="s">
        <v>1584</v>
      </c>
      <c r="F86" s="58" t="s">
        <v>1516</v>
      </c>
      <c r="G86" s="62">
        <v>631010000</v>
      </c>
      <c r="H86" s="84" t="s">
        <v>1451</v>
      </c>
      <c r="I86" s="58" t="s">
        <v>1724</v>
      </c>
      <c r="J86" s="84" t="s">
        <v>752</v>
      </c>
      <c r="K86" s="62">
        <v>631010000</v>
      </c>
      <c r="L86" s="84" t="s">
        <v>1558</v>
      </c>
      <c r="M86" s="84" t="s">
        <v>1401</v>
      </c>
      <c r="N86" s="62"/>
      <c r="O86" s="84"/>
      <c r="P86" s="58" t="s">
        <v>1446</v>
      </c>
      <c r="Q86" s="84"/>
      <c r="R86" s="84"/>
      <c r="S86" s="62">
        <v>0</v>
      </c>
      <c r="T86" s="62">
        <v>100</v>
      </c>
      <c r="U86" s="62">
        <v>0</v>
      </c>
      <c r="V86" s="84" t="s">
        <v>647</v>
      </c>
      <c r="W86" s="84" t="s">
        <v>1417</v>
      </c>
      <c r="X86" s="88">
        <v>8.89</v>
      </c>
      <c r="Y86" s="87">
        <v>765700</v>
      </c>
      <c r="Z86" s="130">
        <f>X86*Y86</f>
        <v>6807073</v>
      </c>
      <c r="AA86" s="130">
        <f>Z86*1.12</f>
        <v>7623921.7600000007</v>
      </c>
      <c r="AB86" s="85">
        <v>0</v>
      </c>
      <c r="AC86" s="85">
        <v>0</v>
      </c>
      <c r="AD86" s="85">
        <v>0</v>
      </c>
      <c r="AE86" s="62">
        <v>941040000097</v>
      </c>
      <c r="AF86" s="84"/>
      <c r="AG86" s="84"/>
      <c r="AH86" s="84" t="s">
        <v>583</v>
      </c>
      <c r="AI86" s="84" t="s">
        <v>1585</v>
      </c>
      <c r="AJ86" s="84" t="s">
        <v>1585</v>
      </c>
      <c r="AK86" s="84" t="s">
        <v>512</v>
      </c>
      <c r="AL86" s="84" t="s">
        <v>1586</v>
      </c>
      <c r="AM86" s="84" t="s">
        <v>1586</v>
      </c>
      <c r="AN86" s="84"/>
      <c r="AO86" s="84"/>
      <c r="AP86" s="84"/>
      <c r="AQ86" s="84"/>
      <c r="AR86" s="84"/>
      <c r="AS86" s="84"/>
      <c r="AT86" s="84"/>
      <c r="AU86" s="84"/>
      <c r="AV86" s="84"/>
      <c r="AW86" s="84"/>
      <c r="AX86" s="84"/>
      <c r="AY86" s="84"/>
      <c r="AZ86" s="47"/>
      <c r="BA86" s="32"/>
      <c r="BB86" s="32"/>
    </row>
    <row r="87" spans="1:65" s="29" customFormat="1" ht="43.5" customHeight="1" x14ac:dyDescent="0.25">
      <c r="A87" s="83">
        <v>2700246</v>
      </c>
      <c r="B87" s="58" t="s">
        <v>1810</v>
      </c>
      <c r="C87" s="84" t="s">
        <v>1583</v>
      </c>
      <c r="D87" s="84" t="s">
        <v>1575</v>
      </c>
      <c r="E87" s="84" t="s">
        <v>1584</v>
      </c>
      <c r="F87" s="58" t="s">
        <v>1516</v>
      </c>
      <c r="G87" s="62">
        <v>631010000</v>
      </c>
      <c r="H87" s="84" t="s">
        <v>1451</v>
      </c>
      <c r="I87" s="58" t="s">
        <v>1724</v>
      </c>
      <c r="J87" s="84" t="s">
        <v>752</v>
      </c>
      <c r="K87" s="62">
        <v>631010000</v>
      </c>
      <c r="L87" s="84" t="s">
        <v>1558</v>
      </c>
      <c r="M87" s="84" t="s">
        <v>1401</v>
      </c>
      <c r="N87" s="62"/>
      <c r="O87" s="84"/>
      <c r="P87" s="58" t="s">
        <v>1446</v>
      </c>
      <c r="Q87" s="84"/>
      <c r="R87" s="84"/>
      <c r="S87" s="62">
        <v>0</v>
      </c>
      <c r="T87" s="62">
        <v>100</v>
      </c>
      <c r="U87" s="62">
        <v>0</v>
      </c>
      <c r="V87" s="84" t="s">
        <v>647</v>
      </c>
      <c r="W87" s="84" t="s">
        <v>1417</v>
      </c>
      <c r="X87" s="88">
        <v>8.89</v>
      </c>
      <c r="Y87" s="87">
        <v>765700</v>
      </c>
      <c r="Z87" s="130">
        <f>X87*Y87</f>
        <v>6807073</v>
      </c>
      <c r="AA87" s="130">
        <f>Z87*1.12</f>
        <v>7623921.7600000007</v>
      </c>
      <c r="AB87" s="85">
        <v>0</v>
      </c>
      <c r="AC87" s="85">
        <v>0</v>
      </c>
      <c r="AD87" s="85">
        <v>0</v>
      </c>
      <c r="AE87" s="62">
        <v>941040000097</v>
      </c>
      <c r="AF87" s="84"/>
      <c r="AG87" s="84"/>
      <c r="AH87" s="84" t="s">
        <v>583</v>
      </c>
      <c r="AI87" s="84" t="s">
        <v>1593</v>
      </c>
      <c r="AJ87" s="84" t="s">
        <v>1593</v>
      </c>
      <c r="AK87" s="84" t="s">
        <v>512</v>
      </c>
      <c r="AL87" s="84" t="s">
        <v>1594</v>
      </c>
      <c r="AM87" s="84" t="s">
        <v>1594</v>
      </c>
      <c r="AN87" s="84" t="s">
        <v>289</v>
      </c>
      <c r="AO87" s="84" t="s">
        <v>1595</v>
      </c>
      <c r="AP87" s="84" t="s">
        <v>1595</v>
      </c>
      <c r="AQ87" s="84"/>
      <c r="AR87" s="84"/>
      <c r="AS87" s="84"/>
      <c r="AT87" s="84"/>
      <c r="AU87" s="84"/>
      <c r="AV87" s="84"/>
      <c r="AW87" s="84"/>
      <c r="AX87" s="84"/>
      <c r="AY87" s="84"/>
      <c r="AZ87" s="47"/>
      <c r="BA87" s="32"/>
      <c r="BB87" s="32"/>
    </row>
    <row r="88" spans="1:65" s="40" customFormat="1" x14ac:dyDescent="0.25">
      <c r="A88" s="91" t="s">
        <v>1811</v>
      </c>
      <c r="B88" s="96" t="s">
        <v>1814</v>
      </c>
      <c r="C88" s="131" t="s">
        <v>1541</v>
      </c>
      <c r="D88" s="132" t="s">
        <v>1530</v>
      </c>
      <c r="E88" s="132" t="s">
        <v>1531</v>
      </c>
      <c r="F88" s="132" t="s">
        <v>1516</v>
      </c>
      <c r="G88" s="132" t="s">
        <v>1517</v>
      </c>
      <c r="H88" s="132" t="s">
        <v>1518</v>
      </c>
      <c r="I88" s="80" t="s">
        <v>1829</v>
      </c>
      <c r="J88" s="132" t="s">
        <v>752</v>
      </c>
      <c r="K88" s="133">
        <v>631010000</v>
      </c>
      <c r="L88" s="132" t="s">
        <v>1532</v>
      </c>
      <c r="M88" s="132" t="s">
        <v>1399</v>
      </c>
      <c r="N88" s="132"/>
      <c r="O88" s="132"/>
      <c r="P88" s="132" t="s">
        <v>1446</v>
      </c>
      <c r="Q88" s="132"/>
      <c r="R88" s="132"/>
      <c r="S88" s="132">
        <v>0</v>
      </c>
      <c r="T88" s="132">
        <v>0</v>
      </c>
      <c r="U88" s="132">
        <v>100</v>
      </c>
      <c r="V88" s="132" t="s">
        <v>645</v>
      </c>
      <c r="W88" s="132" t="s">
        <v>1417</v>
      </c>
      <c r="X88" s="134">
        <v>0</v>
      </c>
      <c r="Y88" s="134">
        <f>268.54*518.57</f>
        <v>139256.78780000002</v>
      </c>
      <c r="Z88" s="135">
        <f t="shared" ref="Z88:Z91" si="23">X88*Y88</f>
        <v>0</v>
      </c>
      <c r="AA88" s="135">
        <f t="shared" ref="AA88:AA92" si="24">Z88*1.12</f>
        <v>0</v>
      </c>
      <c r="AB88" s="135">
        <v>0</v>
      </c>
      <c r="AC88" s="135">
        <v>0</v>
      </c>
      <c r="AD88" s="135">
        <v>0</v>
      </c>
      <c r="AE88" s="133">
        <v>941040000097</v>
      </c>
      <c r="AF88" s="132"/>
      <c r="AG88" s="132"/>
      <c r="AH88" s="132" t="s">
        <v>316</v>
      </c>
      <c r="AI88" s="132" t="s">
        <v>1533</v>
      </c>
      <c r="AJ88" s="132" t="s">
        <v>1534</v>
      </c>
      <c r="AK88" s="132" t="s">
        <v>291</v>
      </c>
      <c r="AL88" s="132" t="s">
        <v>1535</v>
      </c>
      <c r="AM88" s="132" t="s">
        <v>1536</v>
      </c>
      <c r="AN88" s="132" t="s">
        <v>587</v>
      </c>
      <c r="AO88" s="132" t="s">
        <v>1537</v>
      </c>
      <c r="AP88" s="132" t="s">
        <v>1538</v>
      </c>
      <c r="AQ88" s="132" t="s">
        <v>524</v>
      </c>
      <c r="AR88" s="132" t="s">
        <v>1539</v>
      </c>
      <c r="AS88" s="132" t="s">
        <v>1540</v>
      </c>
      <c r="AT88" s="61"/>
      <c r="AU88" s="61"/>
      <c r="AV88" s="61"/>
      <c r="AW88" s="61"/>
      <c r="AX88" s="61"/>
      <c r="AY88" s="61"/>
    </row>
    <row r="89" spans="1:65" s="40" customFormat="1" x14ac:dyDescent="0.25">
      <c r="A89" s="91" t="s">
        <v>1812</v>
      </c>
      <c r="B89" s="96" t="s">
        <v>1815</v>
      </c>
      <c r="C89" s="131" t="s">
        <v>1541</v>
      </c>
      <c r="D89" s="132" t="s">
        <v>1530</v>
      </c>
      <c r="E89" s="132" t="s">
        <v>1531</v>
      </c>
      <c r="F89" s="132" t="s">
        <v>1516</v>
      </c>
      <c r="G89" s="132" t="s">
        <v>1517</v>
      </c>
      <c r="H89" s="132" t="s">
        <v>1518</v>
      </c>
      <c r="I89" s="80" t="s">
        <v>1829</v>
      </c>
      <c r="J89" s="132" t="s">
        <v>752</v>
      </c>
      <c r="K89" s="133">
        <v>631010000</v>
      </c>
      <c r="L89" s="132" t="s">
        <v>1532</v>
      </c>
      <c r="M89" s="132" t="s">
        <v>1399</v>
      </c>
      <c r="N89" s="132"/>
      <c r="O89" s="132"/>
      <c r="P89" s="132" t="s">
        <v>1446</v>
      </c>
      <c r="Q89" s="132"/>
      <c r="R89" s="132"/>
      <c r="S89" s="132">
        <v>0</v>
      </c>
      <c r="T89" s="132">
        <v>0</v>
      </c>
      <c r="U89" s="132">
        <v>100</v>
      </c>
      <c r="V89" s="132" t="s">
        <v>645</v>
      </c>
      <c r="W89" s="132" t="s">
        <v>1417</v>
      </c>
      <c r="X89" s="134">
        <v>0</v>
      </c>
      <c r="Y89" s="134">
        <f>268.54*518.57</f>
        <v>139256.78780000002</v>
      </c>
      <c r="Z89" s="135">
        <f t="shared" si="23"/>
        <v>0</v>
      </c>
      <c r="AA89" s="135">
        <f t="shared" si="24"/>
        <v>0</v>
      </c>
      <c r="AB89" s="135">
        <v>0</v>
      </c>
      <c r="AC89" s="135">
        <v>0</v>
      </c>
      <c r="AD89" s="135">
        <v>0</v>
      </c>
      <c r="AE89" s="133">
        <v>941040000097</v>
      </c>
      <c r="AF89" s="132"/>
      <c r="AG89" s="132"/>
      <c r="AH89" s="132" t="s">
        <v>316</v>
      </c>
      <c r="AI89" s="132" t="s">
        <v>1533</v>
      </c>
      <c r="AJ89" s="132" t="s">
        <v>1534</v>
      </c>
      <c r="AK89" s="132" t="s">
        <v>291</v>
      </c>
      <c r="AL89" s="132" t="s">
        <v>1535</v>
      </c>
      <c r="AM89" s="132" t="s">
        <v>1536</v>
      </c>
      <c r="AN89" s="132" t="s">
        <v>587</v>
      </c>
      <c r="AO89" s="132" t="s">
        <v>1537</v>
      </c>
      <c r="AP89" s="132" t="s">
        <v>1538</v>
      </c>
      <c r="AQ89" s="132" t="s">
        <v>524</v>
      </c>
      <c r="AR89" s="132" t="s">
        <v>1539</v>
      </c>
      <c r="AS89" s="132" t="s">
        <v>1540</v>
      </c>
      <c r="AT89" s="61"/>
      <c r="AU89" s="61"/>
      <c r="AV89" s="61"/>
      <c r="AW89" s="61"/>
      <c r="AX89" s="61"/>
      <c r="AY89" s="61"/>
    </row>
    <row r="90" spans="1:65" s="40" customFormat="1" x14ac:dyDescent="0.25">
      <c r="A90" s="91" t="s">
        <v>1813</v>
      </c>
      <c r="B90" s="96" t="s">
        <v>1816</v>
      </c>
      <c r="C90" s="131" t="s">
        <v>1541</v>
      </c>
      <c r="D90" s="132" t="s">
        <v>1530</v>
      </c>
      <c r="E90" s="132" t="s">
        <v>1531</v>
      </c>
      <c r="F90" s="132" t="s">
        <v>1516</v>
      </c>
      <c r="G90" s="132" t="s">
        <v>1517</v>
      </c>
      <c r="H90" s="132" t="s">
        <v>1518</v>
      </c>
      <c r="I90" s="80" t="s">
        <v>1829</v>
      </c>
      <c r="J90" s="132" t="s">
        <v>752</v>
      </c>
      <c r="K90" s="133">
        <v>631010000</v>
      </c>
      <c r="L90" s="132" t="s">
        <v>1532</v>
      </c>
      <c r="M90" s="132" t="s">
        <v>1399</v>
      </c>
      <c r="N90" s="132"/>
      <c r="O90" s="132"/>
      <c r="P90" s="132" t="s">
        <v>1446</v>
      </c>
      <c r="Q90" s="132"/>
      <c r="R90" s="132"/>
      <c r="S90" s="132">
        <v>0</v>
      </c>
      <c r="T90" s="132">
        <v>0</v>
      </c>
      <c r="U90" s="132">
        <v>100</v>
      </c>
      <c r="V90" s="132" t="s">
        <v>645</v>
      </c>
      <c r="W90" s="132" t="s">
        <v>1417</v>
      </c>
      <c r="X90" s="134">
        <v>0</v>
      </c>
      <c r="Y90" s="134">
        <v>139256.78780000002</v>
      </c>
      <c r="Z90" s="135">
        <f>X90*Y90</f>
        <v>0</v>
      </c>
      <c r="AA90" s="135">
        <f>Z90*1.12</f>
        <v>0</v>
      </c>
      <c r="AB90" s="135">
        <v>0</v>
      </c>
      <c r="AC90" s="135">
        <v>0</v>
      </c>
      <c r="AD90" s="135">
        <v>0</v>
      </c>
      <c r="AE90" s="133">
        <v>941040000097</v>
      </c>
      <c r="AF90" s="132"/>
      <c r="AG90" s="132"/>
      <c r="AH90" s="132" t="s">
        <v>316</v>
      </c>
      <c r="AI90" s="132" t="s">
        <v>1533</v>
      </c>
      <c r="AJ90" s="132" t="s">
        <v>1534</v>
      </c>
      <c r="AK90" s="132" t="s">
        <v>291</v>
      </c>
      <c r="AL90" s="132" t="s">
        <v>1535</v>
      </c>
      <c r="AM90" s="132" t="s">
        <v>1536</v>
      </c>
      <c r="AN90" s="132" t="s">
        <v>587</v>
      </c>
      <c r="AO90" s="132" t="s">
        <v>1537</v>
      </c>
      <c r="AP90" s="132" t="s">
        <v>1538</v>
      </c>
      <c r="AQ90" s="132" t="s">
        <v>524</v>
      </c>
      <c r="AR90" s="132" t="s">
        <v>1539</v>
      </c>
      <c r="AS90" s="132" t="s">
        <v>1540</v>
      </c>
      <c r="AT90" s="61"/>
      <c r="AU90" s="61"/>
      <c r="AV90" s="61"/>
      <c r="AW90" s="61"/>
      <c r="AX90" s="61"/>
      <c r="AY90" s="61"/>
    </row>
    <row r="91" spans="1:65" s="41" customFormat="1" ht="60" customHeight="1" x14ac:dyDescent="0.25">
      <c r="A91" s="148" t="s">
        <v>1880</v>
      </c>
      <c r="B91" s="99" t="s">
        <v>1818</v>
      </c>
      <c r="C91" s="80" t="s">
        <v>1513</v>
      </c>
      <c r="D91" s="80" t="s">
        <v>1514</v>
      </c>
      <c r="E91" s="136" t="s">
        <v>1515</v>
      </c>
      <c r="F91" s="80" t="s">
        <v>1516</v>
      </c>
      <c r="G91" s="80" t="s">
        <v>1517</v>
      </c>
      <c r="H91" s="80" t="s">
        <v>1518</v>
      </c>
      <c r="I91" s="80" t="s">
        <v>1790</v>
      </c>
      <c r="J91" s="80" t="s">
        <v>752</v>
      </c>
      <c r="K91" s="81">
        <v>631010000</v>
      </c>
      <c r="L91" s="80" t="s">
        <v>1519</v>
      </c>
      <c r="M91" s="80" t="s">
        <v>1399</v>
      </c>
      <c r="N91" s="80" t="s">
        <v>1520</v>
      </c>
      <c r="O91" s="80" t="s">
        <v>1742</v>
      </c>
      <c r="P91" s="80"/>
      <c r="Q91" s="80"/>
      <c r="R91" s="80"/>
      <c r="S91" s="80">
        <v>0</v>
      </c>
      <c r="T91" s="80">
        <v>0</v>
      </c>
      <c r="U91" s="80">
        <v>100</v>
      </c>
      <c r="V91" s="80" t="s">
        <v>647</v>
      </c>
      <c r="W91" s="80" t="s">
        <v>1417</v>
      </c>
      <c r="X91" s="82">
        <v>350</v>
      </c>
      <c r="Y91" s="76">
        <f>3835*512.32</f>
        <v>1964747.2000000002</v>
      </c>
      <c r="Z91" s="82">
        <f t="shared" si="23"/>
        <v>687661520.00000012</v>
      </c>
      <c r="AA91" s="82">
        <f t="shared" si="24"/>
        <v>770180902.40000021</v>
      </c>
      <c r="AB91" s="82"/>
      <c r="AC91" s="82">
        <f>AB91*Y91</f>
        <v>0</v>
      </c>
      <c r="AD91" s="82">
        <f>IF(W91="С НДС",AC91*1.12, (IF(W91="НДС 8",AC91*1.08,AC91)))</f>
        <v>0</v>
      </c>
      <c r="AE91" s="81">
        <v>941040000097</v>
      </c>
      <c r="AF91" s="80"/>
      <c r="AG91" s="80"/>
      <c r="AH91" s="80" t="s">
        <v>316</v>
      </c>
      <c r="AI91" s="80" t="s">
        <v>1779</v>
      </c>
      <c r="AJ91" s="80" t="s">
        <v>1780</v>
      </c>
      <c r="AK91" s="80" t="s">
        <v>291</v>
      </c>
      <c r="AL91" s="80" t="s">
        <v>1781</v>
      </c>
      <c r="AM91" s="80" t="s">
        <v>1782</v>
      </c>
      <c r="AN91" s="80" t="s">
        <v>587</v>
      </c>
      <c r="AO91" s="80" t="s">
        <v>1525</v>
      </c>
      <c r="AP91" s="80" t="s">
        <v>1526</v>
      </c>
      <c r="AQ91" s="80" t="s">
        <v>524</v>
      </c>
      <c r="AR91" s="80" t="s">
        <v>1786</v>
      </c>
      <c r="AS91" s="80" t="s">
        <v>1785</v>
      </c>
      <c r="AT91" s="137"/>
      <c r="AU91" s="137"/>
      <c r="AV91" s="138"/>
      <c r="AW91" s="138"/>
      <c r="AX91" s="138"/>
      <c r="AY91" s="138"/>
      <c r="AZ91" s="138"/>
      <c r="BA91" s="42"/>
      <c r="BB91" s="42"/>
      <c r="BC91" s="42"/>
      <c r="BD91" s="42"/>
      <c r="BE91" s="42"/>
      <c r="BF91" s="42"/>
      <c r="BG91" s="42"/>
      <c r="BH91" s="42"/>
      <c r="BI91" s="42"/>
      <c r="BJ91" s="42"/>
      <c r="BK91" s="42"/>
      <c r="BL91" s="42"/>
      <c r="BM91" s="42"/>
    </row>
    <row r="92" spans="1:65" s="29" customFormat="1" ht="43.5" customHeight="1" x14ac:dyDescent="0.25">
      <c r="A92" s="167" t="s">
        <v>1821</v>
      </c>
      <c r="B92" s="58" t="s">
        <v>1820</v>
      </c>
      <c r="C92" s="59" t="s">
        <v>1560</v>
      </c>
      <c r="D92" s="59" t="s">
        <v>1561</v>
      </c>
      <c r="E92" s="59" t="s">
        <v>1562</v>
      </c>
      <c r="F92" s="58" t="s">
        <v>1516</v>
      </c>
      <c r="G92" s="62">
        <v>631010000</v>
      </c>
      <c r="H92" s="59" t="s">
        <v>1451</v>
      </c>
      <c r="I92" s="58" t="s">
        <v>1790</v>
      </c>
      <c r="J92" s="59" t="s">
        <v>752</v>
      </c>
      <c r="K92" s="62">
        <v>631010000</v>
      </c>
      <c r="L92" s="59" t="s">
        <v>1558</v>
      </c>
      <c r="M92" s="59" t="s">
        <v>1391</v>
      </c>
      <c r="N92" s="62"/>
      <c r="O92" s="59"/>
      <c r="P92" s="58" t="s">
        <v>1446</v>
      </c>
      <c r="Q92" s="59"/>
      <c r="R92" s="59"/>
      <c r="S92" s="62">
        <v>0</v>
      </c>
      <c r="T92" s="62">
        <v>100</v>
      </c>
      <c r="U92" s="62">
        <v>0</v>
      </c>
      <c r="V92" s="59" t="s">
        <v>645</v>
      </c>
      <c r="W92" s="59" t="s">
        <v>1417</v>
      </c>
      <c r="X92" s="63">
        <v>77900</v>
      </c>
      <c r="Y92" s="63">
        <v>1377.97</v>
      </c>
      <c r="Z92" s="63">
        <f t="shared" ref="Z92:Z100" si="25">X92*Y92</f>
        <v>107343863</v>
      </c>
      <c r="AA92" s="82">
        <f t="shared" si="24"/>
        <v>120225126.56000002</v>
      </c>
      <c r="AB92" s="85">
        <v>0</v>
      </c>
      <c r="AC92" s="85">
        <v>0</v>
      </c>
      <c r="AD92" s="85">
        <v>0</v>
      </c>
      <c r="AE92" s="62">
        <v>941040000097</v>
      </c>
      <c r="AF92" s="59"/>
      <c r="AG92" s="59"/>
      <c r="AH92" s="59" t="s">
        <v>160</v>
      </c>
      <c r="AI92" s="59" t="s">
        <v>1563</v>
      </c>
      <c r="AJ92" s="59" t="s">
        <v>1563</v>
      </c>
      <c r="AK92" s="59"/>
      <c r="AL92" s="59"/>
      <c r="AM92" s="59"/>
      <c r="AN92" s="59"/>
      <c r="AO92" s="59"/>
      <c r="AP92" s="59"/>
      <c r="AQ92" s="59"/>
      <c r="AR92" s="59"/>
      <c r="AS92" s="59"/>
      <c r="AT92" s="59"/>
      <c r="AU92" s="59"/>
      <c r="AV92" s="59"/>
      <c r="AW92" s="59"/>
      <c r="AX92" s="59"/>
      <c r="AY92" s="59"/>
      <c r="AZ92" s="93"/>
      <c r="BA92" s="34"/>
      <c r="BB92" s="34"/>
    </row>
    <row r="93" spans="1:65" ht="61.5" customHeight="1" x14ac:dyDescent="0.25">
      <c r="A93" s="148" t="s">
        <v>1871</v>
      </c>
      <c r="B93" s="58" t="s">
        <v>1831</v>
      </c>
      <c r="C93" s="80" t="s">
        <v>1513</v>
      </c>
      <c r="D93" s="80" t="s">
        <v>1514</v>
      </c>
      <c r="E93" s="80" t="s">
        <v>1515</v>
      </c>
      <c r="F93" s="80" t="s">
        <v>1516</v>
      </c>
      <c r="G93" s="80" t="s">
        <v>1517</v>
      </c>
      <c r="H93" s="80" t="s">
        <v>1518</v>
      </c>
      <c r="I93" s="165" t="s">
        <v>1828</v>
      </c>
      <c r="J93" s="80" t="s">
        <v>752</v>
      </c>
      <c r="K93" s="81">
        <v>631010000</v>
      </c>
      <c r="L93" s="80" t="s">
        <v>1519</v>
      </c>
      <c r="M93" s="80" t="s">
        <v>1399</v>
      </c>
      <c r="N93" s="80" t="s">
        <v>1520</v>
      </c>
      <c r="O93" s="80" t="s">
        <v>1742</v>
      </c>
      <c r="P93" s="80"/>
      <c r="Q93" s="80"/>
      <c r="R93" s="80"/>
      <c r="S93" s="80">
        <v>0</v>
      </c>
      <c r="T93" s="80">
        <v>0</v>
      </c>
      <c r="U93" s="80">
        <v>100</v>
      </c>
      <c r="V93" s="80" t="s">
        <v>647</v>
      </c>
      <c r="W93" s="80" t="s">
        <v>1417</v>
      </c>
      <c r="X93" s="153">
        <v>50</v>
      </c>
      <c r="Y93" s="154">
        <f>3100*541.34</f>
        <v>1678154</v>
      </c>
      <c r="Z93" s="140">
        <f t="shared" si="25"/>
        <v>83907700</v>
      </c>
      <c r="AA93" s="140">
        <f t="shared" ref="AA93:AA100" si="26">Z93*1.12</f>
        <v>93976624.000000015</v>
      </c>
      <c r="AB93" s="80" t="s">
        <v>1708</v>
      </c>
      <c r="AC93" s="80">
        <v>0</v>
      </c>
      <c r="AD93" s="80">
        <v>0</v>
      </c>
      <c r="AE93" s="81">
        <v>941040000097</v>
      </c>
      <c r="AF93" s="80"/>
      <c r="AG93" s="80"/>
      <c r="AH93" s="139" t="s">
        <v>316</v>
      </c>
      <c r="AI93" s="139" t="s">
        <v>1521</v>
      </c>
      <c r="AJ93" s="139" t="s">
        <v>1836</v>
      </c>
      <c r="AK93" s="139" t="s">
        <v>291</v>
      </c>
      <c r="AL93" s="139" t="s">
        <v>1837</v>
      </c>
      <c r="AM93" s="139" t="s">
        <v>1838</v>
      </c>
      <c r="AN93" s="139" t="s">
        <v>587</v>
      </c>
      <c r="AO93" s="139" t="s">
        <v>1777</v>
      </c>
      <c r="AP93" s="139" t="s">
        <v>1778</v>
      </c>
      <c r="AQ93" s="139" t="s">
        <v>524</v>
      </c>
      <c r="AR93" s="139" t="s">
        <v>1749</v>
      </c>
      <c r="AS93" s="139" t="s">
        <v>1750</v>
      </c>
      <c r="AT93" s="61"/>
      <c r="AU93" s="61"/>
      <c r="AV93" s="61"/>
      <c r="AW93" s="61"/>
      <c r="AX93" s="61"/>
      <c r="AY93" s="61"/>
      <c r="AZ93" s="40"/>
    </row>
    <row r="94" spans="1:65" ht="45.75" customHeight="1" x14ac:dyDescent="0.25">
      <c r="A94" s="99" t="s">
        <v>1862</v>
      </c>
      <c r="B94" s="58" t="s">
        <v>1833</v>
      </c>
      <c r="C94" s="80" t="s">
        <v>1541</v>
      </c>
      <c r="D94" s="80" t="s">
        <v>1530</v>
      </c>
      <c r="E94" s="80" t="s">
        <v>1542</v>
      </c>
      <c r="F94" s="80" t="s">
        <v>1516</v>
      </c>
      <c r="G94" s="80" t="s">
        <v>1517</v>
      </c>
      <c r="H94" s="80" t="s">
        <v>1518</v>
      </c>
      <c r="I94" s="147" t="s">
        <v>1832</v>
      </c>
      <c r="J94" s="80" t="s">
        <v>752</v>
      </c>
      <c r="K94" s="81">
        <v>631010000</v>
      </c>
      <c r="L94" s="80" t="s">
        <v>1532</v>
      </c>
      <c r="M94" s="80" t="s">
        <v>1399</v>
      </c>
      <c r="N94" s="80"/>
      <c r="O94" s="80"/>
      <c r="P94" s="80" t="s">
        <v>1446</v>
      </c>
      <c r="Q94" s="80"/>
      <c r="R94" s="80"/>
      <c r="S94" s="80">
        <v>100</v>
      </c>
      <c r="T94" s="80">
        <v>0</v>
      </c>
      <c r="U94" s="80">
        <v>0</v>
      </c>
      <c r="V94" s="80" t="s">
        <v>645</v>
      </c>
      <c r="W94" s="80" t="s">
        <v>1417</v>
      </c>
      <c r="X94" s="184">
        <v>2768.85</v>
      </c>
      <c r="Y94" s="152">
        <v>165005.77881430919</v>
      </c>
      <c r="Z94" s="75">
        <f t="shared" si="25"/>
        <v>456876250.66999996</v>
      </c>
      <c r="AA94" s="75">
        <f t="shared" si="26"/>
        <v>511701400.75040001</v>
      </c>
      <c r="AB94" s="141">
        <v>0</v>
      </c>
      <c r="AC94" s="82">
        <f>AB94*Y94</f>
        <v>0</v>
      </c>
      <c r="AD94" s="82">
        <f>IF(W94="С НДС",AC94*1.12, (IF(W94="НДС 8",AC94*1.08,AC94)))</f>
        <v>0</v>
      </c>
      <c r="AE94" s="81">
        <v>941040000097</v>
      </c>
      <c r="AF94" s="80"/>
      <c r="AG94" s="80"/>
      <c r="AH94" s="80" t="s">
        <v>316</v>
      </c>
      <c r="AI94" s="80" t="s">
        <v>1543</v>
      </c>
      <c r="AJ94" s="80" t="s">
        <v>1544</v>
      </c>
      <c r="AK94" s="80" t="s">
        <v>291</v>
      </c>
      <c r="AL94" s="80" t="s">
        <v>1545</v>
      </c>
      <c r="AM94" s="80" t="s">
        <v>1546</v>
      </c>
      <c r="AN94" s="80" t="s">
        <v>587</v>
      </c>
      <c r="AO94" s="80" t="s">
        <v>1547</v>
      </c>
      <c r="AP94" s="80" t="s">
        <v>1548</v>
      </c>
      <c r="AQ94" s="61"/>
      <c r="AR94" s="61"/>
      <c r="AS94" s="61"/>
      <c r="AT94" s="61"/>
      <c r="AU94" s="61"/>
      <c r="AV94" s="61"/>
      <c r="AW94" s="61"/>
      <c r="AX94" s="61"/>
      <c r="AY94" s="61"/>
      <c r="AZ94" s="40"/>
    </row>
    <row r="95" spans="1:65" ht="49.5" customHeight="1" x14ac:dyDescent="0.25">
      <c r="A95" s="99" t="s">
        <v>1863</v>
      </c>
      <c r="B95" s="58" t="s">
        <v>1834</v>
      </c>
      <c r="C95" s="80" t="s">
        <v>1541</v>
      </c>
      <c r="D95" s="80" t="s">
        <v>1530</v>
      </c>
      <c r="E95" s="80" t="s">
        <v>1542</v>
      </c>
      <c r="F95" s="80" t="s">
        <v>1516</v>
      </c>
      <c r="G95" s="80" t="s">
        <v>1517</v>
      </c>
      <c r="H95" s="80" t="s">
        <v>1518</v>
      </c>
      <c r="I95" s="80" t="s">
        <v>1832</v>
      </c>
      <c r="J95" s="80" t="s">
        <v>752</v>
      </c>
      <c r="K95" s="81">
        <v>631010000</v>
      </c>
      <c r="L95" s="80" t="s">
        <v>1532</v>
      </c>
      <c r="M95" s="80" t="s">
        <v>1399</v>
      </c>
      <c r="N95" s="80"/>
      <c r="O95" s="80"/>
      <c r="P95" s="80" t="s">
        <v>1446</v>
      </c>
      <c r="Q95" s="80"/>
      <c r="R95" s="80"/>
      <c r="S95" s="80">
        <v>100</v>
      </c>
      <c r="T95" s="80">
        <v>0</v>
      </c>
      <c r="U95" s="80">
        <v>0</v>
      </c>
      <c r="V95" s="80" t="s">
        <v>645</v>
      </c>
      <c r="W95" s="80" t="s">
        <v>1417</v>
      </c>
      <c r="X95" s="79">
        <v>617.70000000000005</v>
      </c>
      <c r="Y95" s="75">
        <v>164346.49991905453</v>
      </c>
      <c r="Z95" s="75">
        <f t="shared" si="25"/>
        <v>101516833</v>
      </c>
      <c r="AA95" s="75">
        <f t="shared" si="26"/>
        <v>113698852.96000001</v>
      </c>
      <c r="AB95" s="101">
        <v>0</v>
      </c>
      <c r="AC95" s="82">
        <f>AB95*Y95</f>
        <v>0</v>
      </c>
      <c r="AD95" s="82">
        <f>IF(W95="С НДС",AC95*1.12, (IF(W95="НДС 8",AC95*1.08,AC95)))</f>
        <v>0</v>
      </c>
      <c r="AE95" s="81">
        <v>941040000097</v>
      </c>
      <c r="AF95" s="80"/>
      <c r="AG95" s="80"/>
      <c r="AH95" s="80" t="s">
        <v>316</v>
      </c>
      <c r="AI95" s="80" t="s">
        <v>1543</v>
      </c>
      <c r="AJ95" s="80" t="s">
        <v>1544</v>
      </c>
      <c r="AK95" s="80" t="s">
        <v>291</v>
      </c>
      <c r="AL95" s="80" t="s">
        <v>1545</v>
      </c>
      <c r="AM95" s="80" t="s">
        <v>1546</v>
      </c>
      <c r="AN95" s="80" t="s">
        <v>587</v>
      </c>
      <c r="AO95" s="80" t="s">
        <v>1547</v>
      </c>
      <c r="AP95" s="80" t="s">
        <v>1548</v>
      </c>
      <c r="AQ95" s="61"/>
      <c r="AR95" s="61"/>
      <c r="AS95" s="61"/>
      <c r="AT95" s="61"/>
      <c r="AU95" s="61"/>
      <c r="AV95" s="61"/>
      <c r="AW95" s="61"/>
      <c r="AX95" s="61"/>
      <c r="AY95" s="61"/>
      <c r="AZ95" s="40"/>
    </row>
    <row r="96" spans="1:65" ht="52.5" customHeight="1" x14ac:dyDescent="0.25">
      <c r="A96" s="161" t="s">
        <v>1883</v>
      </c>
      <c r="B96" s="58" t="s">
        <v>1835</v>
      </c>
      <c r="C96" s="80" t="s">
        <v>1541</v>
      </c>
      <c r="D96" s="80" t="s">
        <v>1530</v>
      </c>
      <c r="E96" s="80" t="s">
        <v>1542</v>
      </c>
      <c r="F96" s="80" t="s">
        <v>1516</v>
      </c>
      <c r="G96" s="80" t="s">
        <v>1517</v>
      </c>
      <c r="H96" s="80" t="s">
        <v>1518</v>
      </c>
      <c r="I96" s="147" t="s">
        <v>1446</v>
      </c>
      <c r="J96" s="80" t="s">
        <v>752</v>
      </c>
      <c r="K96" s="81">
        <v>631010000</v>
      </c>
      <c r="L96" s="80" t="s">
        <v>1532</v>
      </c>
      <c r="M96" s="80" t="s">
        <v>1399</v>
      </c>
      <c r="N96" s="80"/>
      <c r="O96" s="80"/>
      <c r="P96" s="147" t="s">
        <v>1881</v>
      </c>
      <c r="Q96" s="80"/>
      <c r="R96" s="80"/>
      <c r="S96" s="80">
        <v>100</v>
      </c>
      <c r="T96" s="80">
        <v>0</v>
      </c>
      <c r="U96" s="80">
        <v>0</v>
      </c>
      <c r="V96" s="80" t="s">
        <v>645</v>
      </c>
      <c r="W96" s="80" t="s">
        <v>1417</v>
      </c>
      <c r="X96" s="152">
        <v>800</v>
      </c>
      <c r="Y96" s="155">
        <f>310*522</f>
        <v>161820</v>
      </c>
      <c r="Z96" s="75">
        <f t="shared" si="25"/>
        <v>129456000</v>
      </c>
      <c r="AA96" s="75">
        <f t="shared" si="26"/>
        <v>144990720</v>
      </c>
      <c r="AB96" s="101">
        <v>0</v>
      </c>
      <c r="AC96" s="82">
        <f>AB96*Y96</f>
        <v>0</v>
      </c>
      <c r="AD96" s="82">
        <f>IF(W96="С НДС",AC96*1.12, (IF(W96="НДС 8",AC96*1.08,AC96)))</f>
        <v>0</v>
      </c>
      <c r="AE96" s="81">
        <v>941040000097</v>
      </c>
      <c r="AF96" s="80"/>
      <c r="AG96" s="80"/>
      <c r="AH96" s="80" t="s">
        <v>316</v>
      </c>
      <c r="AI96" s="80" t="s">
        <v>1543</v>
      </c>
      <c r="AJ96" s="80" t="s">
        <v>1544</v>
      </c>
      <c r="AK96" s="80" t="s">
        <v>291</v>
      </c>
      <c r="AL96" s="80" t="s">
        <v>1545</v>
      </c>
      <c r="AM96" s="80" t="s">
        <v>1546</v>
      </c>
      <c r="AN96" s="80" t="s">
        <v>587</v>
      </c>
      <c r="AO96" s="80" t="s">
        <v>1547</v>
      </c>
      <c r="AP96" s="80" t="s">
        <v>1548</v>
      </c>
      <c r="AQ96" s="61"/>
      <c r="AR96" s="61"/>
      <c r="AS96" s="61"/>
      <c r="AT96" s="61"/>
      <c r="AU96" s="61"/>
      <c r="AV96" s="61"/>
      <c r="AW96" s="61"/>
      <c r="AX96" s="61"/>
      <c r="AY96" s="61"/>
      <c r="AZ96" s="40"/>
    </row>
    <row r="97" spans="1:52" ht="56.25" customHeight="1" x14ac:dyDescent="0.25">
      <c r="A97" s="162" t="s">
        <v>1884</v>
      </c>
      <c r="B97" s="58" t="s">
        <v>1839</v>
      </c>
      <c r="C97" s="78" t="s">
        <v>1513</v>
      </c>
      <c r="D97" s="78" t="s">
        <v>1514</v>
      </c>
      <c r="E97" s="78" t="s">
        <v>1515</v>
      </c>
      <c r="F97" s="78" t="s">
        <v>1516</v>
      </c>
      <c r="G97" s="78" t="s">
        <v>1517</v>
      </c>
      <c r="H97" s="78" t="s">
        <v>1518</v>
      </c>
      <c r="I97" s="147" t="s">
        <v>1446</v>
      </c>
      <c r="J97" s="78" t="s">
        <v>752</v>
      </c>
      <c r="K97" s="142">
        <v>631010000</v>
      </c>
      <c r="L97" s="78" t="s">
        <v>1519</v>
      </c>
      <c r="M97" s="163" t="s">
        <v>1401</v>
      </c>
      <c r="N97" s="78" t="s">
        <v>1520</v>
      </c>
      <c r="O97" s="78" t="s">
        <v>1742</v>
      </c>
      <c r="P97" s="78"/>
      <c r="Q97" s="78"/>
      <c r="R97" s="78"/>
      <c r="S97" s="78">
        <v>0</v>
      </c>
      <c r="T97" s="78">
        <v>0</v>
      </c>
      <c r="U97" s="78">
        <v>100</v>
      </c>
      <c r="V97" s="78" t="s">
        <v>647</v>
      </c>
      <c r="W97" s="78" t="s">
        <v>1417</v>
      </c>
      <c r="X97" s="149">
        <v>200</v>
      </c>
      <c r="Y97" s="164">
        <v>1434500</v>
      </c>
      <c r="Z97" s="158">
        <f>X97*Y97</f>
        <v>286900000</v>
      </c>
      <c r="AA97" s="158">
        <f>Z97*1.16</f>
        <v>332804000</v>
      </c>
      <c r="AB97" s="101">
        <v>0</v>
      </c>
      <c r="AC97" s="82">
        <f t="shared" ref="AC97:AC102" si="27">AB97*Y97</f>
        <v>0</v>
      </c>
      <c r="AD97" s="82">
        <f t="shared" ref="AD97:AD102" si="28">IF(W97="С НДС",AC97*1.12, (IF(W97="НДС 8",AC97*1.08,AC97)))</f>
        <v>0</v>
      </c>
      <c r="AE97" s="81">
        <v>941040000097</v>
      </c>
      <c r="AF97" s="78"/>
      <c r="AG97" s="78"/>
      <c r="AH97" s="78" t="s">
        <v>316</v>
      </c>
      <c r="AI97" s="78" t="s">
        <v>1521</v>
      </c>
      <c r="AJ97" s="78" t="s">
        <v>1522</v>
      </c>
      <c r="AK97" s="78" t="s">
        <v>291</v>
      </c>
      <c r="AL97" s="78" t="s">
        <v>1840</v>
      </c>
      <c r="AM97" s="78" t="s">
        <v>1782</v>
      </c>
      <c r="AN97" s="78" t="s">
        <v>587</v>
      </c>
      <c r="AO97" s="78" t="s">
        <v>1777</v>
      </c>
      <c r="AP97" s="78" t="s">
        <v>1778</v>
      </c>
      <c r="AQ97" s="78" t="s">
        <v>524</v>
      </c>
      <c r="AR97" s="143" t="s">
        <v>1786</v>
      </c>
      <c r="AS97" s="143" t="s">
        <v>1785</v>
      </c>
      <c r="AT97" s="61"/>
      <c r="AU97" s="61"/>
      <c r="AV97" s="61"/>
      <c r="AW97" s="61"/>
      <c r="AX97" s="61"/>
      <c r="AY97" s="61"/>
      <c r="AZ97" s="40"/>
    </row>
    <row r="98" spans="1:52" ht="43.5" customHeight="1" x14ac:dyDescent="0.25">
      <c r="A98" s="144" t="s">
        <v>1841</v>
      </c>
      <c r="B98" s="58" t="s">
        <v>1857</v>
      </c>
      <c r="C98" s="100" t="s">
        <v>1564</v>
      </c>
      <c r="D98" s="100" t="s">
        <v>1565</v>
      </c>
      <c r="E98" s="100" t="s">
        <v>1566</v>
      </c>
      <c r="F98" s="100" t="s">
        <v>1516</v>
      </c>
      <c r="G98" s="100">
        <v>631010000</v>
      </c>
      <c r="H98" s="100" t="s">
        <v>1451</v>
      </c>
      <c r="I98" s="80" t="s">
        <v>1832</v>
      </c>
      <c r="J98" s="120" t="s">
        <v>752</v>
      </c>
      <c r="K98" s="100">
        <v>631010000</v>
      </c>
      <c r="L98" s="120" t="s">
        <v>1558</v>
      </c>
      <c r="M98" s="120" t="s">
        <v>1401</v>
      </c>
      <c r="N98" s="100"/>
      <c r="O98" s="100"/>
      <c r="P98" s="80" t="s">
        <v>1446</v>
      </c>
      <c r="Q98" s="100"/>
      <c r="R98" s="100"/>
      <c r="S98" s="81">
        <v>0</v>
      </c>
      <c r="T98" s="81">
        <v>0</v>
      </c>
      <c r="U98" s="81">
        <v>100</v>
      </c>
      <c r="V98" s="120" t="s">
        <v>1844</v>
      </c>
      <c r="W98" s="120" t="s">
        <v>1417</v>
      </c>
      <c r="X98" s="87">
        <v>10000</v>
      </c>
      <c r="Y98" s="87">
        <v>3003.9</v>
      </c>
      <c r="Z98" s="145">
        <f t="shared" si="25"/>
        <v>30039000</v>
      </c>
      <c r="AA98" s="146">
        <f t="shared" si="26"/>
        <v>33643680</v>
      </c>
      <c r="AB98" s="101">
        <v>0</v>
      </c>
      <c r="AC98" s="82">
        <f t="shared" si="27"/>
        <v>0</v>
      </c>
      <c r="AD98" s="82">
        <f t="shared" si="28"/>
        <v>0</v>
      </c>
      <c r="AE98" s="81">
        <v>941040000097</v>
      </c>
      <c r="AF98" s="120"/>
      <c r="AG98" s="120"/>
      <c r="AH98" s="120" t="s">
        <v>316</v>
      </c>
      <c r="AI98" s="120" t="s">
        <v>1845</v>
      </c>
      <c r="AJ98" s="120" t="s">
        <v>1846</v>
      </c>
      <c r="AK98" s="61"/>
      <c r="AL98" s="61"/>
      <c r="AM98" s="61"/>
      <c r="AN98" s="61"/>
      <c r="AO98" s="61"/>
      <c r="AP98" s="61"/>
      <c r="AQ98" s="61"/>
      <c r="AR98" s="61"/>
      <c r="AS98" s="61"/>
      <c r="AT98" s="61"/>
      <c r="AU98" s="61"/>
      <c r="AV98" s="61"/>
      <c r="AW98" s="61"/>
      <c r="AX98" s="61"/>
      <c r="AY98" s="61"/>
      <c r="AZ98" s="40"/>
    </row>
    <row r="99" spans="1:52" ht="43.5" customHeight="1" x14ac:dyDescent="0.25">
      <c r="A99" s="144" t="s">
        <v>1842</v>
      </c>
      <c r="B99" s="58" t="s">
        <v>1858</v>
      </c>
      <c r="C99" s="100" t="s">
        <v>1847</v>
      </c>
      <c r="D99" s="100" t="s">
        <v>1848</v>
      </c>
      <c r="E99" s="100" t="s">
        <v>1849</v>
      </c>
      <c r="F99" s="100" t="s">
        <v>1850</v>
      </c>
      <c r="G99" s="100">
        <v>631010000</v>
      </c>
      <c r="H99" s="100" t="s">
        <v>1451</v>
      </c>
      <c r="I99" s="80" t="s">
        <v>1832</v>
      </c>
      <c r="J99" s="120" t="s">
        <v>752</v>
      </c>
      <c r="K99" s="100">
        <v>631010000</v>
      </c>
      <c r="L99" s="120" t="s">
        <v>1558</v>
      </c>
      <c r="M99" s="120" t="s">
        <v>1401</v>
      </c>
      <c r="N99" s="100"/>
      <c r="O99" s="100"/>
      <c r="P99" s="80" t="s">
        <v>1446</v>
      </c>
      <c r="Q99" s="100"/>
      <c r="R99" s="100"/>
      <c r="S99" s="81">
        <v>0</v>
      </c>
      <c r="T99" s="81">
        <v>0</v>
      </c>
      <c r="U99" s="81">
        <v>100</v>
      </c>
      <c r="V99" s="100" t="s">
        <v>1851</v>
      </c>
      <c r="W99" s="120" t="s">
        <v>1417</v>
      </c>
      <c r="X99" s="100">
        <v>2</v>
      </c>
      <c r="Y99" s="135">
        <v>29500</v>
      </c>
      <c r="Z99" s="145">
        <f t="shared" si="25"/>
        <v>59000</v>
      </c>
      <c r="AA99" s="146">
        <f t="shared" si="26"/>
        <v>66080</v>
      </c>
      <c r="AB99" s="101">
        <v>0</v>
      </c>
      <c r="AC99" s="82">
        <f t="shared" si="27"/>
        <v>0</v>
      </c>
      <c r="AD99" s="82">
        <f t="shared" si="28"/>
        <v>0</v>
      </c>
      <c r="AE99" s="81">
        <v>941040000097</v>
      </c>
      <c r="AF99" s="100"/>
      <c r="AG99" s="100"/>
      <c r="AH99" s="120" t="s">
        <v>1852</v>
      </c>
      <c r="AI99" s="120" t="s">
        <v>1853</v>
      </c>
      <c r="AJ99" s="120" t="s">
        <v>1854</v>
      </c>
      <c r="AK99" s="61"/>
      <c r="AL99" s="61"/>
      <c r="AM99" s="61"/>
      <c r="AN99" s="61"/>
      <c r="AO99" s="61"/>
      <c r="AP99" s="61"/>
      <c r="AQ99" s="61"/>
      <c r="AR99" s="61"/>
      <c r="AS99" s="61"/>
      <c r="AT99" s="61"/>
      <c r="AU99" s="61"/>
      <c r="AV99" s="61"/>
      <c r="AW99" s="61"/>
      <c r="AX99" s="61"/>
      <c r="AY99" s="61"/>
      <c r="AZ99" s="40"/>
    </row>
    <row r="100" spans="1:52" ht="43.5" customHeight="1" x14ac:dyDescent="0.25">
      <c r="A100" s="144" t="s">
        <v>1843</v>
      </c>
      <c r="B100" s="58" t="s">
        <v>1767</v>
      </c>
      <c r="C100" s="100" t="s">
        <v>1847</v>
      </c>
      <c r="D100" s="100" t="s">
        <v>1848</v>
      </c>
      <c r="E100" s="100" t="s">
        <v>1849</v>
      </c>
      <c r="F100" s="100" t="s">
        <v>1850</v>
      </c>
      <c r="G100" s="100">
        <v>631010000</v>
      </c>
      <c r="H100" s="100" t="s">
        <v>1451</v>
      </c>
      <c r="I100" s="80" t="s">
        <v>1832</v>
      </c>
      <c r="J100" s="120" t="s">
        <v>752</v>
      </c>
      <c r="K100" s="100">
        <v>631010000</v>
      </c>
      <c r="L100" s="120" t="s">
        <v>1558</v>
      </c>
      <c r="M100" s="120" t="s">
        <v>1401</v>
      </c>
      <c r="N100" s="100"/>
      <c r="O100" s="100"/>
      <c r="P100" s="80" t="s">
        <v>1446</v>
      </c>
      <c r="Q100" s="100"/>
      <c r="R100" s="100"/>
      <c r="S100" s="81">
        <v>0</v>
      </c>
      <c r="T100" s="81">
        <v>0</v>
      </c>
      <c r="U100" s="81">
        <v>100</v>
      </c>
      <c r="V100" s="100" t="s">
        <v>1851</v>
      </c>
      <c r="W100" s="120" t="s">
        <v>1417</v>
      </c>
      <c r="X100" s="100">
        <v>20</v>
      </c>
      <c r="Y100" s="135">
        <v>9600</v>
      </c>
      <c r="Z100" s="145">
        <f t="shared" si="25"/>
        <v>192000</v>
      </c>
      <c r="AA100" s="146">
        <f t="shared" si="26"/>
        <v>215040.00000000003</v>
      </c>
      <c r="AB100" s="101">
        <v>0</v>
      </c>
      <c r="AC100" s="82">
        <f t="shared" si="27"/>
        <v>0</v>
      </c>
      <c r="AD100" s="82">
        <f t="shared" si="28"/>
        <v>0</v>
      </c>
      <c r="AE100" s="81">
        <v>941040000097</v>
      </c>
      <c r="AF100" s="100"/>
      <c r="AG100" s="100"/>
      <c r="AH100" s="120" t="s">
        <v>1852</v>
      </c>
      <c r="AI100" s="100" t="s">
        <v>1855</v>
      </c>
      <c r="AJ100" s="120" t="s">
        <v>1856</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85" t="s">
        <v>1865</v>
      </c>
      <c r="B101" s="58" t="s">
        <v>1868</v>
      </c>
      <c r="C101" s="143" t="s">
        <v>1513</v>
      </c>
      <c r="D101" s="143" t="s">
        <v>1514</v>
      </c>
      <c r="E101" s="143" t="s">
        <v>1515</v>
      </c>
      <c r="F101" s="143" t="s">
        <v>1516</v>
      </c>
      <c r="G101" s="143" t="s">
        <v>1449</v>
      </c>
      <c r="H101" s="143" t="s">
        <v>1518</v>
      </c>
      <c r="I101" s="147" t="s">
        <v>1446</v>
      </c>
      <c r="J101" s="143" t="s">
        <v>752</v>
      </c>
      <c r="K101" s="186">
        <v>631010000</v>
      </c>
      <c r="L101" s="143" t="s">
        <v>1704</v>
      </c>
      <c r="M101" s="143" t="s">
        <v>1399</v>
      </c>
      <c r="N101" s="143" t="s">
        <v>1520</v>
      </c>
      <c r="O101" s="143" t="s">
        <v>1742</v>
      </c>
      <c r="P101" s="187"/>
      <c r="Q101" s="143"/>
      <c r="R101" s="143"/>
      <c r="S101" s="143">
        <v>0</v>
      </c>
      <c r="T101" s="143">
        <v>0</v>
      </c>
      <c r="U101" s="143">
        <v>100</v>
      </c>
      <c r="V101" s="143" t="s">
        <v>647</v>
      </c>
      <c r="W101" s="143" t="s">
        <v>1417</v>
      </c>
      <c r="X101" s="188">
        <v>0</v>
      </c>
      <c r="Y101" s="189">
        <f>3550*522</f>
        <v>1853100</v>
      </c>
      <c r="Z101" s="158">
        <f>X101*Y101</f>
        <v>0</v>
      </c>
      <c r="AA101" s="158">
        <f>Z101*1.12</f>
        <v>0</v>
      </c>
      <c r="AB101" s="190">
        <v>0</v>
      </c>
      <c r="AC101" s="191">
        <f t="shared" si="27"/>
        <v>0</v>
      </c>
      <c r="AD101" s="191">
        <f t="shared" si="28"/>
        <v>0</v>
      </c>
      <c r="AE101" s="186">
        <v>941040000097</v>
      </c>
      <c r="AF101" s="143"/>
      <c r="AG101" s="143"/>
      <c r="AH101" s="143" t="s">
        <v>316</v>
      </c>
      <c r="AI101" s="143" t="s">
        <v>1521</v>
      </c>
      <c r="AJ101" s="192" t="s">
        <v>1522</v>
      </c>
      <c r="AK101" s="143" t="s">
        <v>291</v>
      </c>
      <c r="AL101" s="143" t="s">
        <v>1523</v>
      </c>
      <c r="AM101" s="143" t="s">
        <v>1524</v>
      </c>
      <c r="AN101" s="143" t="s">
        <v>587</v>
      </c>
      <c r="AO101" s="143" t="s">
        <v>1525</v>
      </c>
      <c r="AP101" s="143" t="s">
        <v>1526</v>
      </c>
      <c r="AQ101" s="143" t="s">
        <v>524</v>
      </c>
      <c r="AR101" s="143" t="s">
        <v>1786</v>
      </c>
      <c r="AS101" s="143" t="s">
        <v>1785</v>
      </c>
    </row>
    <row r="102" spans="1:52" ht="55.5" customHeight="1" x14ac:dyDescent="0.25">
      <c r="A102" s="185" t="s">
        <v>1866</v>
      </c>
      <c r="B102" s="58" t="s">
        <v>1869</v>
      </c>
      <c r="C102" s="143" t="s">
        <v>1513</v>
      </c>
      <c r="D102" s="143" t="s">
        <v>1514</v>
      </c>
      <c r="E102" s="143" t="s">
        <v>1515</v>
      </c>
      <c r="F102" s="143" t="s">
        <v>1516</v>
      </c>
      <c r="G102" s="143" t="s">
        <v>1517</v>
      </c>
      <c r="H102" s="143" t="s">
        <v>1518</v>
      </c>
      <c r="I102" s="147" t="s">
        <v>1446</v>
      </c>
      <c r="J102" s="143" t="s">
        <v>752</v>
      </c>
      <c r="K102" s="186">
        <v>631010000</v>
      </c>
      <c r="L102" s="143" t="s">
        <v>1519</v>
      </c>
      <c r="M102" s="143" t="s">
        <v>1399</v>
      </c>
      <c r="N102" s="143" t="s">
        <v>1520</v>
      </c>
      <c r="O102" s="143" t="s">
        <v>1742</v>
      </c>
      <c r="P102" s="143"/>
      <c r="Q102" s="143"/>
      <c r="R102" s="143"/>
      <c r="S102" s="143">
        <v>0</v>
      </c>
      <c r="T102" s="143">
        <v>0</v>
      </c>
      <c r="U102" s="143">
        <v>100</v>
      </c>
      <c r="V102" s="143" t="s">
        <v>647</v>
      </c>
      <c r="W102" s="143" t="s">
        <v>1417</v>
      </c>
      <c r="X102" s="188">
        <v>0</v>
      </c>
      <c r="Y102" s="189">
        <f>3550*522</f>
        <v>1853100</v>
      </c>
      <c r="Z102" s="158">
        <f>X102*Y102</f>
        <v>0</v>
      </c>
      <c r="AA102" s="158">
        <f>Z102*1.12</f>
        <v>0</v>
      </c>
      <c r="AB102" s="191">
        <v>0</v>
      </c>
      <c r="AC102" s="191">
        <f t="shared" si="27"/>
        <v>0</v>
      </c>
      <c r="AD102" s="191">
        <f t="shared" si="28"/>
        <v>0</v>
      </c>
      <c r="AE102" s="186">
        <v>941040000097</v>
      </c>
      <c r="AF102" s="143"/>
      <c r="AG102" s="143"/>
      <c r="AH102" s="143" t="s">
        <v>316</v>
      </c>
      <c r="AI102" s="143" t="s">
        <v>1779</v>
      </c>
      <c r="AJ102" s="143" t="s">
        <v>1780</v>
      </c>
      <c r="AK102" s="143" t="s">
        <v>291</v>
      </c>
      <c r="AL102" s="143" t="s">
        <v>1781</v>
      </c>
      <c r="AM102" s="143" t="s">
        <v>1782</v>
      </c>
      <c r="AN102" s="143" t="s">
        <v>587</v>
      </c>
      <c r="AO102" s="143" t="s">
        <v>1525</v>
      </c>
      <c r="AP102" s="143" t="s">
        <v>1526</v>
      </c>
      <c r="AQ102" s="143" t="s">
        <v>524</v>
      </c>
      <c r="AR102" s="143" t="s">
        <v>1786</v>
      </c>
      <c r="AS102" s="143" t="s">
        <v>1785</v>
      </c>
    </row>
    <row r="103" spans="1:52" ht="54.75" customHeight="1" x14ac:dyDescent="0.25">
      <c r="A103" s="185" t="s">
        <v>1867</v>
      </c>
      <c r="B103" s="58" t="s">
        <v>1870</v>
      </c>
      <c r="C103" s="143" t="s">
        <v>1513</v>
      </c>
      <c r="D103" s="143" t="s">
        <v>1514</v>
      </c>
      <c r="E103" s="143" t="s">
        <v>1515</v>
      </c>
      <c r="F103" s="143" t="s">
        <v>1516</v>
      </c>
      <c r="G103" s="143" t="s">
        <v>1517</v>
      </c>
      <c r="H103" s="143" t="s">
        <v>1518</v>
      </c>
      <c r="I103" s="147" t="s">
        <v>1446</v>
      </c>
      <c r="J103" s="143" t="s">
        <v>752</v>
      </c>
      <c r="K103" s="186">
        <v>631010000</v>
      </c>
      <c r="L103" s="143" t="s">
        <v>1519</v>
      </c>
      <c r="M103" s="143" t="s">
        <v>1399</v>
      </c>
      <c r="N103" s="143" t="s">
        <v>1520</v>
      </c>
      <c r="O103" s="143" t="s">
        <v>1742</v>
      </c>
      <c r="P103" s="143"/>
      <c r="Q103" s="143"/>
      <c r="R103" s="143"/>
      <c r="S103" s="143">
        <v>0</v>
      </c>
      <c r="T103" s="143">
        <v>0</v>
      </c>
      <c r="U103" s="143">
        <v>100</v>
      </c>
      <c r="V103" s="143" t="s">
        <v>647</v>
      </c>
      <c r="W103" s="143" t="s">
        <v>1417</v>
      </c>
      <c r="X103" s="188">
        <v>0</v>
      </c>
      <c r="Y103" s="189">
        <f>3550*522</f>
        <v>1853100</v>
      </c>
      <c r="Z103" s="158">
        <f>X103*Y103</f>
        <v>0</v>
      </c>
      <c r="AA103" s="158">
        <f>Z103*1.12</f>
        <v>0</v>
      </c>
      <c r="AB103" s="191">
        <v>0</v>
      </c>
      <c r="AC103" s="191">
        <f>AB103*Y103</f>
        <v>0</v>
      </c>
      <c r="AD103" s="191">
        <f>IF(W103="С НДС",AC103*1.12, (IF(W103="НДС 8",AC103*1.08,AC103)))</f>
        <v>0</v>
      </c>
      <c r="AE103" s="186">
        <v>941040000097</v>
      </c>
      <c r="AF103" s="143"/>
      <c r="AG103" s="143"/>
      <c r="AH103" s="143" t="s">
        <v>316</v>
      </c>
      <c r="AI103" s="143" t="s">
        <v>1779</v>
      </c>
      <c r="AJ103" s="143" t="s">
        <v>1780</v>
      </c>
      <c r="AK103" s="143" t="s">
        <v>291</v>
      </c>
      <c r="AL103" s="143" t="s">
        <v>1781</v>
      </c>
      <c r="AM103" s="143" t="s">
        <v>1782</v>
      </c>
      <c r="AN103" s="143" t="s">
        <v>587</v>
      </c>
      <c r="AO103" s="143" t="s">
        <v>1525</v>
      </c>
      <c r="AP103" s="143" t="s">
        <v>1526</v>
      </c>
      <c r="AQ103" s="143" t="s">
        <v>524</v>
      </c>
      <c r="AR103" s="143" t="s">
        <v>1786</v>
      </c>
      <c r="AS103" s="143" t="s">
        <v>1785</v>
      </c>
    </row>
    <row r="104" spans="1:52" ht="53.25" customHeight="1" x14ac:dyDescent="0.25">
      <c r="A104" s="185" t="s">
        <v>1873</v>
      </c>
      <c r="B104" s="58" t="s">
        <v>1872</v>
      </c>
      <c r="C104" s="147" t="s">
        <v>1513</v>
      </c>
      <c r="D104" s="147" t="s">
        <v>1514</v>
      </c>
      <c r="E104" s="147" t="s">
        <v>1515</v>
      </c>
      <c r="F104" s="147" t="s">
        <v>1516</v>
      </c>
      <c r="G104" s="147" t="s">
        <v>1449</v>
      </c>
      <c r="H104" s="147" t="s">
        <v>1518</v>
      </c>
      <c r="I104" s="193" t="s">
        <v>1446</v>
      </c>
      <c r="J104" s="147" t="s">
        <v>752</v>
      </c>
      <c r="K104" s="194">
        <v>631010000</v>
      </c>
      <c r="L104" s="147" t="s">
        <v>1704</v>
      </c>
      <c r="M104" s="147" t="s">
        <v>1399</v>
      </c>
      <c r="N104" s="147" t="s">
        <v>1520</v>
      </c>
      <c r="O104" s="147" t="s">
        <v>1742</v>
      </c>
      <c r="P104" s="147"/>
      <c r="Q104" s="147"/>
      <c r="R104" s="147"/>
      <c r="S104" s="147">
        <v>0</v>
      </c>
      <c r="T104" s="147">
        <v>0</v>
      </c>
      <c r="U104" s="147">
        <v>100</v>
      </c>
      <c r="V104" s="147" t="s">
        <v>647</v>
      </c>
      <c r="W104" s="147" t="s">
        <v>1417</v>
      </c>
      <c r="X104" s="151">
        <v>0</v>
      </c>
      <c r="Y104" s="195">
        <f>3550*522</f>
        <v>1853100</v>
      </c>
      <c r="Z104" s="196">
        <f>X104*Y104</f>
        <v>0</v>
      </c>
      <c r="AA104" s="196">
        <f>Z104*1.12</f>
        <v>0</v>
      </c>
      <c r="AB104" s="188">
        <v>0</v>
      </c>
      <c r="AC104" s="149">
        <f t="shared" ref="AC104" si="29">AB104*Y104</f>
        <v>0</v>
      </c>
      <c r="AD104" s="149">
        <f t="shared" ref="AD104" si="30">IF(W104="С НДС",AC104*1.12, (IF(W104="НДС 8",AC104*1.08,AC104)))</f>
        <v>0</v>
      </c>
      <c r="AE104" s="194">
        <v>941040000097</v>
      </c>
      <c r="AF104" s="147"/>
      <c r="AG104" s="147"/>
      <c r="AH104" s="147" t="s">
        <v>316</v>
      </c>
      <c r="AI104" s="147" t="s">
        <v>1521</v>
      </c>
      <c r="AJ104" s="197" t="s">
        <v>1522</v>
      </c>
      <c r="AK104" s="147" t="s">
        <v>291</v>
      </c>
      <c r="AL104" s="147" t="s">
        <v>1523</v>
      </c>
      <c r="AM104" s="147" t="s">
        <v>1524</v>
      </c>
      <c r="AN104" s="147" t="s">
        <v>587</v>
      </c>
      <c r="AO104" s="147" t="s">
        <v>1525</v>
      </c>
      <c r="AP104" s="147" t="s">
        <v>1526</v>
      </c>
      <c r="AQ104" s="147" t="s">
        <v>524</v>
      </c>
      <c r="AR104" s="147" t="s">
        <v>1717</v>
      </c>
      <c r="AS104" s="147" t="s">
        <v>1718</v>
      </c>
    </row>
  </sheetData>
  <autoFilter ref="A10:WXH104" xr:uid="{00000000-0009-0000-0000-000000000000}"/>
  <mergeCells count="39">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4:Z91 Z68:Z70 Z14:Z15 Z104"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V38:X44 I38:I42 I44"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66 Z27" xr:uid="{1C4D2076-C9FA-408A-82D9-E678FE17533C}">
      <formula1>X21*Y21</formula1>
    </dataValidation>
    <dataValidation type="custom" allowBlank="1" showInputMessage="1" showErrorMessage="1" sqref="Z25"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72" t="s">
        <v>80</v>
      </c>
      <c r="B2" s="173"/>
      <c r="C2" s="173"/>
      <c r="D2" s="173"/>
      <c r="E2" s="173"/>
      <c r="F2" s="173"/>
      <c r="G2" s="173"/>
      <c r="H2" s="173"/>
      <c r="I2" s="173"/>
      <c r="J2" s="173"/>
      <c r="K2" s="173"/>
      <c r="L2" s="173"/>
      <c r="M2" s="173"/>
      <c r="N2" s="173"/>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74" t="s">
        <v>614</v>
      </c>
      <c r="B1" s="175"/>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76" t="s">
        <v>695</v>
      </c>
      <c r="B1" s="173"/>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77" t="s">
        <v>1441</v>
      </c>
    </row>
    <row r="3" spans="1:3" ht="45.6" customHeight="1" x14ac:dyDescent="0.25">
      <c r="A3" s="21" t="s">
        <v>719</v>
      </c>
      <c r="B3" s="22" t="s">
        <v>1421</v>
      </c>
      <c r="C3" s="178"/>
    </row>
    <row r="4" spans="1:3" ht="21.6" customHeight="1" x14ac:dyDescent="0.25">
      <c r="A4" s="21" t="s">
        <v>720</v>
      </c>
      <c r="B4" s="22" t="s">
        <v>1422</v>
      </c>
      <c r="C4" s="178"/>
    </row>
    <row r="5" spans="1:3" ht="19.149999999999999" customHeight="1" x14ac:dyDescent="0.25">
      <c r="A5" s="21" t="s">
        <v>721</v>
      </c>
      <c r="B5" s="22" t="s">
        <v>1423</v>
      </c>
      <c r="C5" s="178"/>
    </row>
    <row r="6" spans="1:3" ht="20.45" customHeight="1" x14ac:dyDescent="0.25">
      <c r="A6" s="21" t="s">
        <v>722</v>
      </c>
      <c r="B6" s="22" t="s">
        <v>1424</v>
      </c>
      <c r="C6" s="178"/>
    </row>
    <row r="7" spans="1:3" ht="44.45" customHeight="1" x14ac:dyDescent="0.25">
      <c r="A7" s="21" t="s">
        <v>723</v>
      </c>
      <c r="B7" s="22" t="s">
        <v>1425</v>
      </c>
      <c r="C7" s="178"/>
    </row>
    <row r="8" spans="1:3" ht="19.899999999999999" customHeight="1" x14ac:dyDescent="0.25">
      <c r="A8" s="21" t="s">
        <v>724</v>
      </c>
      <c r="B8" s="23" t="s">
        <v>1426</v>
      </c>
      <c r="C8" s="178"/>
    </row>
    <row r="9" spans="1:3" ht="30.6" customHeight="1" x14ac:dyDescent="0.25">
      <c r="A9" s="21" t="s">
        <v>725</v>
      </c>
      <c r="B9" s="22" t="s">
        <v>1427</v>
      </c>
      <c r="C9" s="178"/>
    </row>
    <row r="10" spans="1:3" ht="30.6" customHeight="1" x14ac:dyDescent="0.25">
      <c r="A10" s="21" t="s">
        <v>726</v>
      </c>
      <c r="B10" s="22" t="s">
        <v>1428</v>
      </c>
      <c r="C10" s="178"/>
    </row>
    <row r="11" spans="1:3" ht="117" customHeight="1" x14ac:dyDescent="0.25">
      <c r="A11" s="21" t="s">
        <v>727</v>
      </c>
      <c r="B11" s="22" t="s">
        <v>1429</v>
      </c>
      <c r="C11" s="178"/>
    </row>
    <row r="12" spans="1:3" ht="184.15" customHeight="1" x14ac:dyDescent="0.25">
      <c r="A12" s="21" t="s">
        <v>728</v>
      </c>
      <c r="B12" s="22" t="s">
        <v>1430</v>
      </c>
      <c r="C12" s="178"/>
    </row>
    <row r="13" spans="1:3" ht="58.9" customHeight="1" x14ac:dyDescent="0.25">
      <c r="A13" s="21" t="s">
        <v>729</v>
      </c>
      <c r="B13" s="23" t="s">
        <v>1431</v>
      </c>
      <c r="C13" s="178"/>
    </row>
    <row r="14" spans="1:3" ht="18.600000000000001" customHeight="1" x14ac:dyDescent="0.25">
      <c r="A14" s="21" t="s">
        <v>730</v>
      </c>
      <c r="B14" s="22" t="s">
        <v>1432</v>
      </c>
      <c r="C14" s="178"/>
    </row>
    <row r="15" spans="1:3" ht="57.6" customHeight="1" x14ac:dyDescent="0.25">
      <c r="A15" s="21" t="s">
        <v>731</v>
      </c>
      <c r="B15" s="22" t="s">
        <v>1433</v>
      </c>
      <c r="C15" s="178"/>
    </row>
    <row r="16" spans="1:3" ht="15.6" customHeight="1" x14ac:dyDescent="0.25">
      <c r="A16" s="21" t="s">
        <v>732</v>
      </c>
      <c r="B16" s="22" t="s">
        <v>1442</v>
      </c>
      <c r="C16" s="178"/>
    </row>
    <row r="17" spans="1:3" ht="44.45" customHeight="1" x14ac:dyDescent="0.25">
      <c r="A17" s="21" t="s">
        <v>733</v>
      </c>
      <c r="B17" s="22" t="s">
        <v>1443</v>
      </c>
      <c r="C17" s="178"/>
    </row>
    <row r="18" spans="1:3" ht="74.45" customHeight="1" x14ac:dyDescent="0.25">
      <c r="A18" s="21" t="s">
        <v>734</v>
      </c>
      <c r="B18" s="22" t="s">
        <v>1434</v>
      </c>
      <c r="C18" s="178"/>
    </row>
    <row r="19" spans="1:3" ht="19.149999999999999" customHeight="1" x14ac:dyDescent="0.25">
      <c r="A19" s="21" t="s">
        <v>735</v>
      </c>
      <c r="B19" s="24" t="s">
        <v>1435</v>
      </c>
      <c r="C19" s="178"/>
    </row>
    <row r="20" spans="1:3" ht="45" customHeight="1" x14ac:dyDescent="0.25">
      <c r="A20" s="21" t="s">
        <v>736</v>
      </c>
      <c r="B20" s="23" t="s">
        <v>1436</v>
      </c>
      <c r="C20" s="178"/>
    </row>
    <row r="21" spans="1:3" ht="85.15" customHeight="1" x14ac:dyDescent="0.25">
      <c r="A21" s="21" t="s">
        <v>737</v>
      </c>
      <c r="B21" s="23" t="s">
        <v>1437</v>
      </c>
      <c r="C21" s="178"/>
    </row>
    <row r="22" spans="1:3" ht="42.6" customHeight="1" thickBot="1" x14ac:dyDescent="0.3">
      <c r="A22" s="27" t="s">
        <v>1438</v>
      </c>
      <c r="B22" s="28" t="s">
        <v>1439</v>
      </c>
      <c r="C22" s="179"/>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76" t="s">
        <v>738</v>
      </c>
      <c r="B1" s="173"/>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80" t="s">
        <v>747</v>
      </c>
      <c r="B2" s="173"/>
      <c r="C2" s="173"/>
    </row>
    <row r="3" spans="1:26" ht="14.25" customHeight="1" x14ac:dyDescent="0.25">
      <c r="A3" s="14"/>
      <c r="B3" s="14"/>
      <c r="C3" s="14"/>
    </row>
    <row r="4" spans="1:26" ht="14.25" customHeight="1" x14ac:dyDescent="0.25">
      <c r="A4" s="15"/>
      <c r="B4" s="15"/>
      <c r="C4" s="15"/>
    </row>
    <row r="5" spans="1:26" ht="14.25" customHeight="1" x14ac:dyDescent="0.25">
      <c r="A5" s="181" t="s">
        <v>748</v>
      </c>
      <c r="B5" s="183" t="s">
        <v>749</v>
      </c>
      <c r="C5" s="175"/>
    </row>
    <row r="6" spans="1:26" ht="27" customHeight="1" x14ac:dyDescent="0.25">
      <c r="A6" s="182"/>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80" t="s">
        <v>1388</v>
      </c>
      <c r="B2" s="173"/>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2026-01-30T04:37:37Z</dcterms:modified>
</cp:coreProperties>
</file>